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tabRatio="779" activeTab="0"/>
  </bookViews>
  <sheets>
    <sheet name="PTO 2019" sheetId="1" r:id="rId1"/>
    <sheet name="Seguimiento Pto 2019 " sheetId="2" r:id="rId2"/>
  </sheets>
  <definedNames/>
  <calcPr fullCalcOnLoad="1"/>
</workbook>
</file>

<file path=xl/sharedStrings.xml><?xml version="1.0" encoding="utf-8"?>
<sst xmlns="http://schemas.openxmlformats.org/spreadsheetml/2006/main" count="140" uniqueCount="119">
  <si>
    <t xml:space="preserve">Reparacions i conservació                                        </t>
  </si>
  <si>
    <t xml:space="preserve">Serveis de professionals independents </t>
  </si>
  <si>
    <t>Publicitat, propaganda i relacions públiques</t>
  </si>
  <si>
    <t>Telèfon i comunicacions per internet</t>
  </si>
  <si>
    <t xml:space="preserve">Material d'oficina </t>
  </si>
  <si>
    <t xml:space="preserve">Correus i missatgers </t>
  </si>
  <si>
    <t xml:space="preserve">Subscripcions i donatius </t>
  </si>
  <si>
    <t xml:space="preserve">Dietes i Desplaçaments </t>
  </si>
  <si>
    <t xml:space="preserve">Quotes de socis </t>
  </si>
  <si>
    <t xml:space="preserve">Arrendament del bar </t>
  </si>
  <si>
    <t>TOTALS</t>
  </si>
  <si>
    <t>Sonorització Centre</t>
  </si>
  <si>
    <t>PTO</t>
  </si>
  <si>
    <t>Previsió Crèdit</t>
  </si>
  <si>
    <t>Obras Centro</t>
  </si>
  <si>
    <t>FEB</t>
  </si>
  <si>
    <t>MAR</t>
  </si>
  <si>
    <t>ABR</t>
  </si>
  <si>
    <t>JUN</t>
  </si>
  <si>
    <t>JUL</t>
  </si>
  <si>
    <t>AGO</t>
  </si>
  <si>
    <t>OCT</t>
  </si>
  <si>
    <t>NOV</t>
  </si>
  <si>
    <t>TOTAL</t>
  </si>
  <si>
    <t>GEN</t>
  </si>
  <si>
    <t>MAIG</t>
  </si>
  <si>
    <t>SET</t>
  </si>
  <si>
    <t>DES</t>
  </si>
  <si>
    <t>REALIT</t>
  </si>
  <si>
    <t xml:space="preserve">Teatre </t>
  </si>
  <si>
    <t>Concurs Teatre Taca'm</t>
  </si>
  <si>
    <t>Venda Material</t>
  </si>
  <si>
    <t>Material Tenda</t>
  </si>
  <si>
    <t>Devolució  Quotes</t>
  </si>
  <si>
    <t>%</t>
  </si>
  <si>
    <t>Quotes Federació Ateneus i Associacions</t>
  </si>
  <si>
    <t>Impostos i Comissions bancàries</t>
  </si>
  <si>
    <t>Taxes e impostos Locals (IBI, Escombreries)</t>
  </si>
  <si>
    <t>Altres despeses (SGAE,  IVA; etc)</t>
  </si>
  <si>
    <t xml:space="preserve">Donacions Privades </t>
  </si>
  <si>
    <t>INGRESSOS</t>
  </si>
  <si>
    <t>Saldo inicial</t>
  </si>
  <si>
    <t>Quotes de Socis</t>
  </si>
  <si>
    <t>Activitats</t>
  </si>
  <si>
    <t>Arrendament del bar</t>
  </si>
  <si>
    <t>Subvencions oficials a les activitats</t>
  </si>
  <si>
    <t>Subvencions privades</t>
  </si>
  <si>
    <t>Devolucions tributaries</t>
  </si>
  <si>
    <t>Subvenció Obras Diputació</t>
  </si>
  <si>
    <t>Subvenció Obras Ajuntament</t>
  </si>
  <si>
    <t>DESPESES</t>
  </si>
  <si>
    <t>Correus i missatgers</t>
  </si>
  <si>
    <t>Transports</t>
  </si>
  <si>
    <t>Serveis</t>
  </si>
  <si>
    <t>Gestories i similars</t>
  </si>
  <si>
    <t>Assessories</t>
  </si>
  <si>
    <t>Serveis de professionals independents</t>
  </si>
  <si>
    <t>Consumibles, Paper, Impremta, etc</t>
  </si>
  <si>
    <t>carnets socis</t>
  </si>
  <si>
    <t>Material d'oficina</t>
  </si>
  <si>
    <t>Subscripcions i donatius</t>
  </si>
  <si>
    <t>Quotes de soci satisfetes a altres entitats</t>
  </si>
  <si>
    <t>Reparacions i conservació</t>
  </si>
  <si>
    <t>Taxes e Impostos locals</t>
  </si>
  <si>
    <t>SGAE, IVA</t>
  </si>
  <si>
    <t>Impostos</t>
  </si>
  <si>
    <t>Comissions bancàries</t>
  </si>
  <si>
    <t>Despeses Financeres</t>
  </si>
  <si>
    <t>TOTAL DESPESES CORRENTS</t>
  </si>
  <si>
    <t>DESPESES ACTIVITATS</t>
  </si>
  <si>
    <t>Grups artístics</t>
  </si>
  <si>
    <t>Publicitat, propaganda</t>
  </si>
  <si>
    <t>Conveni manteniment i sonorització</t>
  </si>
  <si>
    <t>Adequació sala conçerts</t>
  </si>
  <si>
    <t>Adequació sala cinema</t>
  </si>
  <si>
    <t>TOTAL DESPESES ACTIVITATS</t>
  </si>
  <si>
    <t>DESPESES OBRES</t>
  </si>
  <si>
    <t>Obres Centre</t>
  </si>
  <si>
    <t>SALDO FINAL</t>
  </si>
  <si>
    <t>Actuacions i Activitats Centre</t>
  </si>
  <si>
    <t>Gestió Associacions Gestoria</t>
  </si>
  <si>
    <t>Banc</t>
  </si>
  <si>
    <t>Impostos i Comissions Devolució Rebuts</t>
  </si>
  <si>
    <t>Grups Artistics</t>
  </si>
  <si>
    <t>Assegurançes</t>
  </si>
  <si>
    <t>PTO 2017</t>
  </si>
  <si>
    <t xml:space="preserve">Subvenció Obras Generalitat </t>
  </si>
  <si>
    <t xml:space="preserve">TOTAL DESPESES </t>
  </si>
  <si>
    <t>SALDO NEGATIU ANYS ANTERIORS</t>
  </si>
  <si>
    <t>Despesses TAKA'm</t>
  </si>
  <si>
    <t>Campanya 150 Aniversari / Diada Centre</t>
  </si>
  <si>
    <t>Projectes de Cooperació</t>
  </si>
  <si>
    <t>Fons Social</t>
  </si>
  <si>
    <t>Expo Llibre i Documental</t>
  </si>
  <si>
    <t>Festa Major / Diada centre</t>
  </si>
  <si>
    <t>Subvencions Generalitat Cultura/B. Social</t>
  </si>
  <si>
    <t>Universitat Popular</t>
  </si>
  <si>
    <t>Subvencions Federació Ateneus</t>
  </si>
  <si>
    <t>Devolucions Tributarias</t>
  </si>
  <si>
    <t>Despesses activitats</t>
  </si>
  <si>
    <t xml:space="preserve">TOTAL INGRESOS </t>
  </si>
  <si>
    <t>Quotes Fed. Ateneus i Associacions</t>
  </si>
  <si>
    <t>Subvencions Obres Diputació</t>
  </si>
  <si>
    <t>Subvencions Obres Generalitat</t>
  </si>
  <si>
    <t>Subvencions Obres Ajuntament</t>
  </si>
  <si>
    <t>Subvencions Ajuntament Activitats</t>
  </si>
  <si>
    <t>Festa Major  / Universitat Popular</t>
  </si>
  <si>
    <t>Despesses FM Caldes - Barraca -Activitats</t>
  </si>
  <si>
    <t>PTO 2018</t>
  </si>
  <si>
    <t>Touch rugby</t>
  </si>
  <si>
    <t>Saldo 2018</t>
  </si>
  <si>
    <t>PRESSUPOST 2019</t>
  </si>
  <si>
    <t>Despesses Correo Devolució</t>
  </si>
  <si>
    <t>Caixa Agus</t>
  </si>
  <si>
    <t>Touch Rugby</t>
  </si>
  <si>
    <t>Telèfon, internet, Web</t>
  </si>
  <si>
    <t>Cancelació Comptes</t>
  </si>
  <si>
    <t>PTO 2019</t>
  </si>
  <si>
    <t>Caixa Armand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</si>
</sst>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&quot; €&quot;"/>
    <numFmt numFmtId="171" formatCode="[$-C0A]dddd\,\ dd&quot; de &quot;mmmm&quot; de &quot;yyyy"/>
    <numFmt numFmtId="172" formatCode="[$-C0A]d\-mmm;@"/>
    <numFmt numFmtId="173" formatCode="#,##0.00\ &quot;€&quot;"/>
    <numFmt numFmtId="174" formatCode="dd\-mm\-yy;@"/>
    <numFmt numFmtId="175" formatCode="#,##0.00;[Red]#,##0.00"/>
    <numFmt numFmtId="176" formatCode="mmm\-yyyy"/>
    <numFmt numFmtId="177" formatCode="0.0%"/>
    <numFmt numFmtId="178" formatCode="#,##0\ &quot;€&quot;"/>
    <numFmt numFmtId="179" formatCode="#,##0.0000\ &quot;€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Baskerville BE Regular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8"/>
      <name val="Times New Roman"/>
      <family val="1"/>
    </font>
    <font>
      <sz val="10"/>
      <color indexed="10"/>
      <name val="Arial"/>
      <family val="2"/>
    </font>
    <font>
      <b/>
      <i/>
      <sz val="12"/>
      <color indexed="1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18"/>
      <name val="Times New Roman"/>
      <family val="1"/>
    </font>
    <font>
      <b/>
      <sz val="10"/>
      <name val="Calibri"/>
      <family val="2"/>
    </font>
    <font>
      <sz val="10"/>
      <color indexed="10"/>
      <name val="Baskerville BE Regular"/>
      <family val="0"/>
    </font>
    <font>
      <b/>
      <sz val="9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0081"/>
      <name val="Times New Roman"/>
      <family val="1"/>
    </font>
    <font>
      <sz val="10"/>
      <color rgb="FFFF0000"/>
      <name val="Arial"/>
      <family val="2"/>
    </font>
    <font>
      <b/>
      <i/>
      <sz val="12"/>
      <color rgb="FF000081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000081"/>
      <name val="Times New Roman"/>
      <family val="1"/>
    </font>
    <font>
      <sz val="10"/>
      <color rgb="FFFF0000"/>
      <name val="Baskerville BE Regular"/>
      <family val="0"/>
    </font>
    <font>
      <b/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ck"/>
      <right style="thick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medium"/>
      <right/>
      <top>
        <color indexed="63"/>
      </top>
      <bottom style="thin"/>
    </border>
    <border>
      <left/>
      <right style="thin"/>
      <top style="thin"/>
      <bottom/>
    </border>
    <border>
      <left style="thick"/>
      <right style="thick"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/>
      <bottom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ck"/>
      <right style="thick"/>
      <top style="medium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/>
      <right style="thin"/>
      <top style="thin"/>
      <bottom style="medium"/>
    </border>
    <border>
      <left style="medium"/>
      <right style="thick"/>
      <top/>
      <bottom style="thin"/>
    </border>
    <border>
      <left style="thick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ck"/>
      <bottom style="thin"/>
    </border>
    <border>
      <left/>
      <right style="thin"/>
      <top/>
      <bottom/>
    </border>
    <border>
      <left style="medium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3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53" applyNumberFormat="1" applyBorder="1">
      <alignment/>
      <protection/>
    </xf>
    <xf numFmtId="0" fontId="0" fillId="0" borderId="11" xfId="0" applyBorder="1" applyAlignment="1">
      <alignment horizontal="center"/>
    </xf>
    <xf numFmtId="0" fontId="56" fillId="0" borderId="12" xfId="0" applyFont="1" applyBorder="1" applyAlignment="1">
      <alignment horizontal="right"/>
    </xf>
    <xf numFmtId="0" fontId="6" fillId="33" borderId="13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56" fillId="33" borderId="15" xfId="0" applyNumberFormat="1" applyFont="1" applyFill="1" applyBorder="1" applyAlignment="1">
      <alignment/>
    </xf>
    <xf numFmtId="4" fontId="56" fillId="33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4" fontId="56" fillId="33" borderId="18" xfId="0" applyNumberFormat="1" applyFont="1" applyFill="1" applyBorder="1" applyAlignment="1">
      <alignment/>
    </xf>
    <xf numFmtId="4" fontId="56" fillId="34" borderId="19" xfId="0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3" borderId="10" xfId="0" applyNumberFormat="1" applyFill="1" applyBorder="1" applyAlignment="1">
      <alignment horizontal="right"/>
    </xf>
    <xf numFmtId="164" fontId="57" fillId="34" borderId="18" xfId="0" applyNumberFormat="1" applyFont="1" applyFill="1" applyBorder="1" applyAlignment="1">
      <alignment/>
    </xf>
    <xf numFmtId="164" fontId="57" fillId="0" borderId="15" xfId="0" applyNumberFormat="1" applyFont="1" applyBorder="1" applyAlignment="1">
      <alignment/>
    </xf>
    <xf numFmtId="4" fontId="51" fillId="33" borderId="10" xfId="53" applyNumberFormat="1" applyFont="1" applyFill="1" applyBorder="1">
      <alignment/>
      <protection/>
    </xf>
    <xf numFmtId="0" fontId="6" fillId="33" borderId="20" xfId="0" applyFon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164" fontId="0" fillId="33" borderId="21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34" borderId="22" xfId="0" applyFont="1" applyFill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9" fontId="5" fillId="33" borderId="18" xfId="0" applyNumberFormat="1" applyFont="1" applyFill="1" applyBorder="1" applyAlignment="1">
      <alignment horizontal="center"/>
    </xf>
    <xf numFmtId="164" fontId="51" fillId="33" borderId="27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57" fillId="33" borderId="28" xfId="0" applyNumberFormat="1" applyFont="1" applyFill="1" applyBorder="1" applyAlignment="1">
      <alignment/>
    </xf>
    <xf numFmtId="9" fontId="5" fillId="33" borderId="28" xfId="0" applyNumberFormat="1" applyFont="1" applyFill="1" applyBorder="1" applyAlignment="1">
      <alignment horizontal="center"/>
    </xf>
    <xf numFmtId="4" fontId="59" fillId="0" borderId="10" xfId="53" applyNumberFormat="1" applyFont="1" applyBorder="1">
      <alignment/>
      <protection/>
    </xf>
    <xf numFmtId="4" fontId="59" fillId="33" borderId="10" xfId="53" applyNumberFormat="1" applyFont="1" applyFill="1" applyBorder="1">
      <alignment/>
      <protection/>
    </xf>
    <xf numFmtId="4" fontId="5" fillId="33" borderId="10" xfId="53" applyNumberFormat="1" applyFont="1" applyFill="1" applyBorder="1">
      <alignment/>
      <protection/>
    </xf>
    <xf numFmtId="2" fontId="0" fillId="33" borderId="26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164" fontId="0" fillId="33" borderId="29" xfId="0" applyNumberFormat="1" applyFill="1" applyBorder="1" applyAlignment="1">
      <alignment/>
    </xf>
    <xf numFmtId="164" fontId="57" fillId="33" borderId="18" xfId="0" applyNumberFormat="1" applyFont="1" applyFill="1" applyBorder="1" applyAlignment="1">
      <alignment horizontal="right"/>
    </xf>
    <xf numFmtId="9" fontId="6" fillId="33" borderId="15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164" fontId="51" fillId="33" borderId="10" xfId="0" applyNumberFormat="1" applyFont="1" applyFill="1" applyBorder="1" applyAlignment="1">
      <alignment horizontal="right"/>
    </xf>
    <xf numFmtId="164" fontId="0" fillId="33" borderId="29" xfId="0" applyNumberFormat="1" applyFill="1" applyBorder="1" applyAlignment="1">
      <alignment horizontal="right"/>
    </xf>
    <xf numFmtId="2" fontId="51" fillId="33" borderId="10" xfId="0" applyNumberFormat="1" applyFont="1" applyFill="1" applyBorder="1" applyAlignment="1">
      <alignment horizontal="right"/>
    </xf>
    <xf numFmtId="4" fontId="2" fillId="0" borderId="10" xfId="53" applyNumberFormat="1" applyFont="1" applyBorder="1">
      <alignment/>
      <protection/>
    </xf>
    <xf numFmtId="0" fontId="0" fillId="0" borderId="0" xfId="0" applyAlignment="1">
      <alignment/>
    </xf>
    <xf numFmtId="4" fontId="56" fillId="34" borderId="30" xfId="0" applyNumberFormat="1" applyFont="1" applyFill="1" applyBorder="1" applyAlignment="1">
      <alignment/>
    </xf>
    <xf numFmtId="0" fontId="58" fillId="34" borderId="31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center"/>
    </xf>
    <xf numFmtId="0" fontId="58" fillId="34" borderId="32" xfId="0" applyFont="1" applyFill="1" applyBorder="1" applyAlignment="1">
      <alignment horizontal="center"/>
    </xf>
    <xf numFmtId="164" fontId="57" fillId="33" borderId="33" xfId="0" applyNumberFormat="1" applyFont="1" applyFill="1" applyBorder="1" applyAlignment="1">
      <alignment/>
    </xf>
    <xf numFmtId="4" fontId="6" fillId="34" borderId="30" xfId="0" applyNumberFormat="1" applyFont="1" applyFill="1" applyBorder="1" applyAlignment="1">
      <alignment/>
    </xf>
    <xf numFmtId="9" fontId="5" fillId="0" borderId="34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164" fontId="59" fillId="33" borderId="10" xfId="53" applyNumberFormat="1" applyFont="1" applyFill="1" applyBorder="1">
      <alignment/>
      <protection/>
    </xf>
    <xf numFmtId="164" fontId="59" fillId="33" borderId="10" xfId="53" applyNumberFormat="1" applyFont="1" applyFill="1" applyBorder="1" applyAlignment="1">
      <alignment horizontal="right"/>
      <protection/>
    </xf>
    <xf numFmtId="164" fontId="51" fillId="33" borderId="10" xfId="53" applyNumberFormat="1" applyFont="1" applyFill="1" applyBorder="1">
      <alignment/>
      <protection/>
    </xf>
    <xf numFmtId="4" fontId="3" fillId="0" borderId="10" xfId="53" applyNumberFormat="1" applyFont="1" applyBorder="1">
      <alignment/>
      <protection/>
    </xf>
    <xf numFmtId="4" fontId="56" fillId="33" borderId="10" xfId="0" applyNumberFormat="1" applyFont="1" applyFill="1" applyBorder="1" applyAlignment="1">
      <alignment/>
    </xf>
    <xf numFmtId="164" fontId="57" fillId="33" borderId="34" xfId="0" applyNumberFormat="1" applyFont="1" applyFill="1" applyBorder="1" applyAlignment="1">
      <alignment horizontal="right"/>
    </xf>
    <xf numFmtId="164" fontId="57" fillId="33" borderId="19" xfId="0" applyNumberFormat="1" applyFont="1" applyFill="1" applyBorder="1" applyAlignment="1">
      <alignment horizontal="right"/>
    </xf>
    <xf numFmtId="4" fontId="2" fillId="33" borderId="10" xfId="53" applyNumberFormat="1" applyFill="1" applyBorder="1">
      <alignment/>
      <protection/>
    </xf>
    <xf numFmtId="0" fontId="59" fillId="33" borderId="10" xfId="0" applyFont="1" applyFill="1" applyBorder="1" applyAlignment="1">
      <alignment horizontal="right" wrapText="1"/>
    </xf>
    <xf numFmtId="4" fontId="6" fillId="33" borderId="10" xfId="53" applyNumberFormat="1" applyFont="1" applyFill="1" applyBorder="1">
      <alignment/>
      <protection/>
    </xf>
    <xf numFmtId="164" fontId="57" fillId="33" borderId="35" xfId="0" applyNumberFormat="1" applyFont="1" applyFill="1" applyBorder="1" applyAlignment="1">
      <alignment/>
    </xf>
    <xf numFmtId="4" fontId="56" fillId="33" borderId="36" xfId="0" applyNumberFormat="1" applyFont="1" applyFill="1" applyBorder="1" applyAlignment="1">
      <alignment/>
    </xf>
    <xf numFmtId="0" fontId="0" fillId="0" borderId="0" xfId="0" applyAlignment="1">
      <alignment/>
    </xf>
    <xf numFmtId="4" fontId="59" fillId="0" borderId="37" xfId="53" applyNumberFormat="1" applyFont="1" applyBorder="1">
      <alignment/>
      <protection/>
    </xf>
    <xf numFmtId="4" fontId="3" fillId="33" borderId="10" xfId="53" applyNumberFormat="1" applyFont="1" applyFill="1" applyBorder="1">
      <alignment/>
      <protection/>
    </xf>
    <xf numFmtId="4" fontId="56" fillId="33" borderId="17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9" fontId="5" fillId="33" borderId="38" xfId="0" applyNumberFormat="1" applyFont="1" applyFill="1" applyBorder="1" applyAlignment="1">
      <alignment horizontal="center"/>
    </xf>
    <xf numFmtId="0" fontId="60" fillId="0" borderId="22" xfId="0" applyFont="1" applyBorder="1" applyAlignment="1">
      <alignment horizontal="center"/>
    </xf>
    <xf numFmtId="4" fontId="61" fillId="33" borderId="10" xfId="0" applyNumberFormat="1" applyFont="1" applyFill="1" applyBorder="1" applyAlignment="1">
      <alignment horizontal="right" wrapText="1"/>
    </xf>
    <xf numFmtId="4" fontId="56" fillId="33" borderId="26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4" fontId="56" fillId="33" borderId="39" xfId="0" applyNumberFormat="1" applyFont="1" applyFill="1" applyBorder="1" applyAlignment="1">
      <alignment/>
    </xf>
    <xf numFmtId="0" fontId="59" fillId="36" borderId="10" xfId="0" applyFont="1" applyFill="1" applyBorder="1" applyAlignment="1">
      <alignment horizontal="right" wrapText="1"/>
    </xf>
    <xf numFmtId="164" fontId="59" fillId="33" borderId="40" xfId="0" applyNumberFormat="1" applyFont="1" applyFill="1" applyBorder="1" applyAlignment="1">
      <alignment/>
    </xf>
    <xf numFmtId="4" fontId="56" fillId="33" borderId="19" xfId="0" applyNumberFormat="1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0" fontId="6" fillId="33" borderId="41" xfId="0" applyFont="1" applyFill="1" applyBorder="1" applyAlignment="1">
      <alignment/>
    </xf>
    <xf numFmtId="164" fontId="51" fillId="33" borderId="42" xfId="0" applyNumberFormat="1" applyFont="1" applyFill="1" applyBorder="1" applyAlignment="1">
      <alignment/>
    </xf>
    <xf numFmtId="164" fontId="51" fillId="33" borderId="26" xfId="0" applyNumberFormat="1" applyFont="1" applyFill="1" applyBorder="1" applyAlignment="1">
      <alignment/>
    </xf>
    <xf numFmtId="4" fontId="59" fillId="0" borderId="26" xfId="53" applyNumberFormat="1" applyFont="1" applyBorder="1">
      <alignment/>
      <protection/>
    </xf>
    <xf numFmtId="164" fontId="0" fillId="33" borderId="26" xfId="0" applyNumberFormat="1" applyFill="1" applyBorder="1" applyAlignment="1">
      <alignment/>
    </xf>
    <xf numFmtId="164" fontId="57" fillId="33" borderId="38" xfId="0" applyNumberFormat="1" applyFont="1" applyFill="1" applyBorder="1" applyAlignment="1">
      <alignment horizontal="right"/>
    </xf>
    <xf numFmtId="164" fontId="57" fillId="34" borderId="38" xfId="0" applyNumberFormat="1" applyFont="1" applyFill="1" applyBorder="1" applyAlignment="1">
      <alignment/>
    </xf>
    <xf numFmtId="164" fontId="59" fillId="33" borderId="37" xfId="0" applyNumberFormat="1" applyFont="1" applyFill="1" applyBorder="1" applyAlignment="1">
      <alignment horizontal="right" wrapText="1"/>
    </xf>
    <xf numFmtId="0" fontId="59" fillId="33" borderId="37" xfId="0" applyFont="1" applyFill="1" applyBorder="1" applyAlignment="1">
      <alignment horizontal="right" wrapText="1"/>
    </xf>
    <xf numFmtId="4" fontId="59" fillId="33" borderId="37" xfId="53" applyNumberFormat="1" applyFont="1" applyFill="1" applyBorder="1">
      <alignment/>
      <protection/>
    </xf>
    <xf numFmtId="164" fontId="57" fillId="33" borderId="28" xfId="0" applyNumberFormat="1" applyFont="1" applyFill="1" applyBorder="1" applyAlignment="1">
      <alignment horizontal="right"/>
    </xf>
    <xf numFmtId="164" fontId="59" fillId="33" borderId="26" xfId="53" applyNumberFormat="1" applyFont="1" applyFill="1" applyBorder="1">
      <alignment/>
      <protection/>
    </xf>
    <xf numFmtId="0" fontId="6" fillId="34" borderId="4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164" fontId="59" fillId="33" borderId="26" xfId="53" applyNumberFormat="1" applyFont="1" applyFill="1" applyBorder="1" applyAlignment="1">
      <alignment horizontal="right"/>
      <protection/>
    </xf>
    <xf numFmtId="0" fontId="56" fillId="33" borderId="20" xfId="0" applyFont="1" applyFill="1" applyBorder="1" applyAlignment="1">
      <alignment/>
    </xf>
    <xf numFmtId="164" fontId="51" fillId="33" borderId="26" xfId="53" applyNumberFormat="1" applyFont="1" applyFill="1" applyBorder="1">
      <alignment/>
      <protection/>
    </xf>
    <xf numFmtId="4" fontId="59" fillId="0" borderId="29" xfId="53" applyNumberFormat="1" applyFont="1" applyBorder="1">
      <alignment/>
      <protection/>
    </xf>
    <xf numFmtId="4" fontId="59" fillId="33" borderId="29" xfId="53" applyNumberFormat="1" applyFont="1" applyFill="1" applyBorder="1">
      <alignment/>
      <protection/>
    </xf>
    <xf numFmtId="164" fontId="51" fillId="0" borderId="29" xfId="0" applyNumberFormat="1" applyFont="1" applyBorder="1" applyAlignment="1">
      <alignment/>
    </xf>
    <xf numFmtId="4" fontId="62" fillId="33" borderId="10" xfId="0" applyNumberFormat="1" applyFont="1" applyFill="1" applyBorder="1" applyAlignment="1">
      <alignment horizontal="right"/>
    </xf>
    <xf numFmtId="164" fontId="56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63" fillId="33" borderId="10" xfId="0" applyNumberFormat="1" applyFont="1" applyFill="1" applyBorder="1" applyAlignment="1">
      <alignment horizontal="right" wrapText="1"/>
    </xf>
    <xf numFmtId="164" fontId="59" fillId="33" borderId="10" xfId="0" applyNumberFormat="1" applyFont="1" applyFill="1" applyBorder="1" applyAlignment="1">
      <alignment/>
    </xf>
    <xf numFmtId="4" fontId="59" fillId="37" borderId="10" xfId="0" applyNumberFormat="1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right"/>
    </xf>
    <xf numFmtId="4" fontId="56" fillId="33" borderId="44" xfId="0" applyNumberFormat="1" applyFont="1" applyFill="1" applyBorder="1" applyAlignment="1">
      <alignment/>
    </xf>
    <xf numFmtId="2" fontId="56" fillId="33" borderId="45" xfId="0" applyNumberFormat="1" applyFont="1" applyFill="1" applyBorder="1" applyAlignment="1">
      <alignment/>
    </xf>
    <xf numFmtId="4" fontId="6" fillId="33" borderId="26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164" fontId="64" fillId="34" borderId="34" xfId="0" applyNumberFormat="1" applyFont="1" applyFill="1" applyBorder="1" applyAlignment="1">
      <alignment/>
    </xf>
    <xf numFmtId="4" fontId="56" fillId="33" borderId="11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56" fillId="33" borderId="26" xfId="0" applyNumberFormat="1" applyFont="1" applyFill="1" applyBorder="1" applyAlignment="1">
      <alignment horizontal="right"/>
    </xf>
    <xf numFmtId="2" fontId="56" fillId="33" borderId="10" xfId="0" applyNumberFormat="1" applyFont="1" applyFill="1" applyBorder="1" applyAlignment="1">
      <alignment horizontal="right"/>
    </xf>
    <xf numFmtId="0" fontId="56" fillId="33" borderId="10" xfId="0" applyFont="1" applyFill="1" applyBorder="1" applyAlignment="1">
      <alignment horizontal="right"/>
    </xf>
    <xf numFmtId="164" fontId="65" fillId="34" borderId="15" xfId="0" applyNumberFormat="1" applyFont="1" applyFill="1" applyBorder="1" applyAlignment="1">
      <alignment/>
    </xf>
    <xf numFmtId="177" fontId="5" fillId="33" borderId="19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164" fontId="57" fillId="0" borderId="46" xfId="0" applyNumberFormat="1" applyFont="1" applyBorder="1" applyAlignment="1">
      <alignment horizontal="right"/>
    </xf>
    <xf numFmtId="0" fontId="58" fillId="0" borderId="47" xfId="0" applyFont="1" applyBorder="1" applyAlignment="1">
      <alignment horizontal="center"/>
    </xf>
    <xf numFmtId="2" fontId="0" fillId="33" borderId="48" xfId="0" applyNumberFormat="1" applyFill="1" applyBorder="1" applyAlignment="1">
      <alignment horizontal="right"/>
    </xf>
    <xf numFmtId="0" fontId="0" fillId="33" borderId="49" xfId="0" applyFill="1" applyBorder="1" applyAlignment="1">
      <alignment horizontal="center"/>
    </xf>
    <xf numFmtId="164" fontId="0" fillId="33" borderId="49" xfId="0" applyNumberFormat="1" applyFill="1" applyBorder="1" applyAlignment="1">
      <alignment/>
    </xf>
    <xf numFmtId="4" fontId="6" fillId="33" borderId="49" xfId="0" applyNumberFormat="1" applyFont="1" applyFill="1" applyBorder="1" applyAlignment="1">
      <alignment horizontal="right"/>
    </xf>
    <xf numFmtId="4" fontId="0" fillId="33" borderId="49" xfId="0" applyNumberFormat="1" applyFill="1" applyBorder="1" applyAlignment="1">
      <alignment horizontal="center"/>
    </xf>
    <xf numFmtId="0" fontId="0" fillId="0" borderId="50" xfId="0" applyBorder="1" applyAlignment="1">
      <alignment horizontal="center"/>
    </xf>
    <xf numFmtId="4" fontId="56" fillId="0" borderId="51" xfId="0" applyNumberFormat="1" applyFont="1" applyBorder="1" applyAlignment="1">
      <alignment horizontal="right"/>
    </xf>
    <xf numFmtId="4" fontId="56" fillId="33" borderId="51" xfId="0" applyNumberFormat="1" applyFont="1" applyFill="1" applyBorder="1" applyAlignment="1">
      <alignment horizontal="right"/>
    </xf>
    <xf numFmtId="4" fontId="59" fillId="33" borderId="52" xfId="53" applyNumberFormat="1" applyFont="1" applyFill="1" applyBorder="1">
      <alignment/>
      <protection/>
    </xf>
    <xf numFmtId="164" fontId="57" fillId="0" borderId="53" xfId="0" applyNumberFormat="1" applyFont="1" applyBorder="1" applyAlignment="1">
      <alignment horizontal="right"/>
    </xf>
    <xf numFmtId="2" fontId="66" fillId="0" borderId="48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" fontId="56" fillId="33" borderId="10" xfId="0" applyNumberFormat="1" applyFont="1" applyFill="1" applyBorder="1" applyAlignment="1">
      <alignment/>
    </xf>
    <xf numFmtId="4" fontId="5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56" fillId="38" borderId="10" xfId="0" applyNumberFormat="1" applyFont="1" applyFill="1" applyBorder="1" applyAlignment="1">
      <alignment/>
    </xf>
    <xf numFmtId="2" fontId="56" fillId="0" borderId="10" xfId="0" applyNumberFormat="1" applyFont="1" applyBorder="1" applyAlignment="1">
      <alignment/>
    </xf>
    <xf numFmtId="0" fontId="56" fillId="38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4" fontId="56" fillId="39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4" fontId="56" fillId="9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4" fontId="6" fillId="34" borderId="31" xfId="0" applyNumberFormat="1" applyFont="1" applyFill="1" applyBorder="1" applyAlignment="1">
      <alignment/>
    </xf>
    <xf numFmtId="4" fontId="6" fillId="33" borderId="35" xfId="0" applyNumberFormat="1" applyFont="1" applyFill="1" applyBorder="1" applyAlignment="1">
      <alignment horizontal="right"/>
    </xf>
    <xf numFmtId="4" fontId="7" fillId="33" borderId="54" xfId="53" applyNumberFormat="1" applyFont="1" applyFill="1" applyBorder="1" applyAlignment="1">
      <alignment horizontal="right"/>
      <protection/>
    </xf>
    <xf numFmtId="4" fontId="59" fillId="33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4" fontId="59" fillId="0" borderId="0" xfId="0" applyNumberFormat="1" applyFont="1" applyAlignment="1">
      <alignment/>
    </xf>
    <xf numFmtId="4" fontId="6" fillId="33" borderId="10" xfId="0" applyNumberFormat="1" applyFont="1" applyFill="1" applyBorder="1" applyAlignment="1">
      <alignment horizontal="right"/>
    </xf>
    <xf numFmtId="164" fontId="65" fillId="33" borderId="33" xfId="0" applyNumberFormat="1" applyFont="1" applyFill="1" applyBorder="1" applyAlignment="1">
      <alignment/>
    </xf>
    <xf numFmtId="4" fontId="64" fillId="34" borderId="30" xfId="0" applyNumberFormat="1" applyFont="1" applyFill="1" applyBorder="1" applyAlignment="1">
      <alignment/>
    </xf>
    <xf numFmtId="0" fontId="0" fillId="0" borderId="0" xfId="0" applyAlignment="1">
      <alignment/>
    </xf>
    <xf numFmtId="4" fontId="6" fillId="33" borderId="55" xfId="0" applyNumberFormat="1" applyFont="1" applyFill="1" applyBorder="1" applyAlignment="1">
      <alignment/>
    </xf>
    <xf numFmtId="2" fontId="56" fillId="9" borderId="10" xfId="0" applyNumberFormat="1" applyFont="1" applyFill="1" applyBorder="1" applyAlignment="1">
      <alignment/>
    </xf>
    <xf numFmtId="4" fontId="56" fillId="0" borderId="11" xfId="0" applyNumberFormat="1" applyFont="1" applyBorder="1" applyAlignment="1">
      <alignment horizontal="right"/>
    </xf>
    <xf numFmtId="164" fontId="6" fillId="33" borderId="33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164" fontId="6" fillId="33" borderId="39" xfId="0" applyNumberFormat="1" applyFont="1" applyFill="1" applyBorder="1" applyAlignment="1">
      <alignment/>
    </xf>
    <xf numFmtId="4" fontId="34" fillId="0" borderId="10" xfId="0" applyNumberFormat="1" applyFont="1" applyBorder="1" applyAlignment="1">
      <alignment/>
    </xf>
    <xf numFmtId="0" fontId="56" fillId="33" borderId="41" xfId="0" applyFont="1" applyFill="1" applyBorder="1" applyAlignment="1">
      <alignment/>
    </xf>
    <xf numFmtId="0" fontId="56" fillId="33" borderId="56" xfId="0" applyFont="1" applyFill="1" applyBorder="1" applyAlignment="1">
      <alignment/>
    </xf>
    <xf numFmtId="164" fontId="5" fillId="33" borderId="49" xfId="0" applyNumberFormat="1" applyFont="1" applyFill="1" applyBorder="1" applyAlignment="1">
      <alignment/>
    </xf>
    <xf numFmtId="4" fontId="67" fillId="0" borderId="10" xfId="53" applyNumberFormat="1" applyFont="1" applyBorder="1" applyAlignment="1">
      <alignment horizontal="right"/>
      <protection/>
    </xf>
    <xf numFmtId="2" fontId="56" fillId="0" borderId="10" xfId="0" applyNumberFormat="1" applyFont="1" applyBorder="1" applyAlignment="1">
      <alignment horizontal="right"/>
    </xf>
    <xf numFmtId="2" fontId="56" fillId="0" borderId="11" xfId="0" applyNumberFormat="1" applyFont="1" applyBorder="1" applyAlignment="1">
      <alignment horizontal="right"/>
    </xf>
    <xf numFmtId="4" fontId="62" fillId="33" borderId="49" xfId="0" applyNumberFormat="1" applyFont="1" applyFill="1" applyBorder="1" applyAlignment="1">
      <alignment horizontal="right"/>
    </xf>
    <xf numFmtId="4" fontId="3" fillId="33" borderId="49" xfId="0" applyNumberFormat="1" applyFont="1" applyFill="1" applyBorder="1" applyAlignment="1">
      <alignment/>
    </xf>
    <xf numFmtId="4" fontId="56" fillId="33" borderId="57" xfId="0" applyNumberFormat="1" applyFont="1" applyFill="1" applyBorder="1" applyAlignment="1">
      <alignment/>
    </xf>
    <xf numFmtId="4" fontId="56" fillId="33" borderId="58" xfId="0" applyNumberFormat="1" applyFont="1" applyFill="1" applyBorder="1" applyAlignment="1">
      <alignment/>
    </xf>
    <xf numFmtId="4" fontId="56" fillId="33" borderId="58" xfId="0" applyNumberFormat="1" applyFont="1" applyFill="1" applyBorder="1" applyAlignment="1">
      <alignment/>
    </xf>
    <xf numFmtId="2" fontId="56" fillId="0" borderId="50" xfId="0" applyNumberFormat="1" applyFont="1" applyBorder="1" applyAlignment="1">
      <alignment horizontal="right"/>
    </xf>
    <xf numFmtId="164" fontId="36" fillId="34" borderId="19" xfId="0" applyNumberFormat="1" applyFont="1" applyFill="1" applyBorder="1" applyAlignment="1">
      <alignment/>
    </xf>
    <xf numFmtId="2" fontId="0" fillId="33" borderId="49" xfId="0" applyNumberFormat="1" applyFill="1" applyBorder="1" applyAlignment="1">
      <alignment horizontal="right"/>
    </xf>
    <xf numFmtId="0" fontId="56" fillId="9" borderId="1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4" fontId="56" fillId="0" borderId="10" xfId="0" applyNumberFormat="1" applyFont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3" fillId="33" borderId="10" xfId="53" applyNumberFormat="1" applyFont="1" applyFill="1" applyBorder="1" applyAlignment="1">
      <alignment/>
      <protection/>
    </xf>
    <xf numFmtId="4" fontId="59" fillId="33" borderId="10" xfId="53" applyNumberFormat="1" applyFont="1" applyFill="1" applyBorder="1" applyAlignment="1">
      <alignment/>
      <protection/>
    </xf>
    <xf numFmtId="4" fontId="59" fillId="33" borderId="49" xfId="53" applyNumberFormat="1" applyFont="1" applyFill="1" applyBorder="1">
      <alignment/>
      <protection/>
    </xf>
    <xf numFmtId="164" fontId="51" fillId="33" borderId="49" xfId="0" applyNumberFormat="1" applyFont="1" applyFill="1" applyBorder="1" applyAlignment="1">
      <alignment horizontal="right"/>
    </xf>
    <xf numFmtId="4" fontId="59" fillId="0" borderId="49" xfId="53" applyNumberFormat="1" applyFont="1" applyBorder="1">
      <alignment/>
      <protection/>
    </xf>
    <xf numFmtId="164" fontId="59" fillId="33" borderId="49" xfId="53" applyNumberFormat="1" applyFont="1" applyFill="1" applyBorder="1">
      <alignment/>
      <protection/>
    </xf>
    <xf numFmtId="164" fontId="59" fillId="33" borderId="48" xfId="53" applyNumberFormat="1" applyFont="1" applyFill="1" applyBorder="1">
      <alignment/>
      <protection/>
    </xf>
    <xf numFmtId="164" fontId="0" fillId="33" borderId="48" xfId="0" applyNumberFormat="1" applyFill="1" applyBorder="1" applyAlignment="1">
      <alignment/>
    </xf>
    <xf numFmtId="164" fontId="59" fillId="33" borderId="49" xfId="0" applyNumberFormat="1" applyFont="1" applyFill="1" applyBorder="1" applyAlignment="1">
      <alignment/>
    </xf>
    <xf numFmtId="4" fontId="59" fillId="33" borderId="59" xfId="53" applyNumberFormat="1" applyFont="1" applyFill="1" applyBorder="1">
      <alignment/>
      <protection/>
    </xf>
    <xf numFmtId="164" fontId="57" fillId="33" borderId="12" xfId="0" applyNumberFormat="1" applyFont="1" applyFill="1" applyBorder="1" applyAlignment="1">
      <alignment/>
    </xf>
    <xf numFmtId="164" fontId="6" fillId="0" borderId="60" xfId="0" applyNumberFormat="1" applyFont="1" applyBorder="1" applyAlignment="1">
      <alignment horizontal="right"/>
    </xf>
    <xf numFmtId="164" fontId="57" fillId="33" borderId="33" xfId="0" applyNumberFormat="1" applyFont="1" applyFill="1" applyBorder="1" applyAlignment="1">
      <alignment horizontal="right"/>
    </xf>
    <xf numFmtId="4" fontId="56" fillId="33" borderId="21" xfId="0" applyNumberFormat="1" applyFont="1" applyFill="1" applyBorder="1" applyAlignment="1">
      <alignment horizontal="right"/>
    </xf>
    <xf numFmtId="4" fontId="3" fillId="33" borderId="11" xfId="53" applyNumberFormat="1" applyFont="1" applyFill="1" applyBorder="1">
      <alignment/>
      <protection/>
    </xf>
    <xf numFmtId="4" fontId="2" fillId="0" borderId="11" xfId="53" applyNumberFormat="1" applyBorder="1">
      <alignment/>
      <protection/>
    </xf>
    <xf numFmtId="4" fontId="56" fillId="33" borderId="28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4" fontId="3" fillId="33" borderId="61" xfId="53" applyNumberFormat="1" applyFont="1" applyFill="1" applyBorder="1">
      <alignment/>
      <protection/>
    </xf>
    <xf numFmtId="0" fontId="0" fillId="0" borderId="0" xfId="0" applyAlignment="1">
      <alignment/>
    </xf>
    <xf numFmtId="4" fontId="57" fillId="33" borderId="28" xfId="0" applyNumberFormat="1" applyFont="1" applyFill="1" applyBorder="1" applyAlignment="1">
      <alignment/>
    </xf>
    <xf numFmtId="0" fontId="0" fillId="0" borderId="0" xfId="0" applyAlignment="1">
      <alignment/>
    </xf>
    <xf numFmtId="4" fontId="6" fillId="33" borderId="0" xfId="0" applyNumberFormat="1" applyFont="1" applyFill="1" applyBorder="1" applyAlignment="1">
      <alignment/>
    </xf>
    <xf numFmtId="4" fontId="68" fillId="33" borderId="10" xfId="53" applyNumberFormat="1" applyFont="1" applyFill="1" applyBorder="1">
      <alignment/>
      <protection/>
    </xf>
    <xf numFmtId="4" fontId="56" fillId="33" borderId="62" xfId="0" applyNumberFormat="1" applyFont="1" applyFill="1" applyBorder="1" applyAlignment="1">
      <alignment/>
    </xf>
    <xf numFmtId="4" fontId="7" fillId="33" borderId="63" xfId="53" applyNumberFormat="1" applyFont="1" applyFill="1" applyBorder="1" applyAlignment="1">
      <alignment horizontal="right"/>
      <protection/>
    </xf>
    <xf numFmtId="4" fontId="57" fillId="0" borderId="51" xfId="0" applyNumberFormat="1" applyFont="1" applyBorder="1" applyAlignment="1">
      <alignment horizontal="right"/>
    </xf>
    <xf numFmtId="4" fontId="56" fillId="33" borderId="64" xfId="0" applyNumberFormat="1" applyFont="1" applyFill="1" applyBorder="1" applyAlignment="1">
      <alignment horizontal="right"/>
    </xf>
    <xf numFmtId="164" fontId="57" fillId="33" borderId="27" xfId="0" applyNumberFormat="1" applyFont="1" applyFill="1" applyBorder="1" applyAlignment="1">
      <alignment/>
    </xf>
    <xf numFmtId="164" fontId="56" fillId="33" borderId="21" xfId="0" applyNumberFormat="1" applyFont="1" applyFill="1" applyBorder="1" applyAlignment="1">
      <alignment horizontal="right"/>
    </xf>
    <xf numFmtId="0" fontId="58" fillId="0" borderId="65" xfId="0" applyFont="1" applyBorder="1" applyAlignment="1">
      <alignment horizontal="center"/>
    </xf>
    <xf numFmtId="4" fontId="3" fillId="33" borderId="66" xfId="53" applyNumberFormat="1" applyFont="1" applyFill="1" applyBorder="1">
      <alignment/>
      <protection/>
    </xf>
    <xf numFmtId="0" fontId="0" fillId="0" borderId="0" xfId="0" applyAlignment="1">
      <alignment/>
    </xf>
    <xf numFmtId="4" fontId="56" fillId="33" borderId="26" xfId="0" applyNumberFormat="1" applyFont="1" applyFill="1" applyBorder="1" applyAlignment="1">
      <alignment/>
    </xf>
    <xf numFmtId="0" fontId="6" fillId="40" borderId="67" xfId="0" applyFont="1" applyFill="1" applyBorder="1" applyAlignment="1">
      <alignment horizontal="center"/>
    </xf>
    <xf numFmtId="0" fontId="6" fillId="41" borderId="37" xfId="0" applyFont="1" applyFill="1" applyBorder="1" applyAlignment="1">
      <alignment horizontal="center"/>
    </xf>
    <xf numFmtId="0" fontId="6" fillId="38" borderId="37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4" fontId="0" fillId="0" borderId="68" xfId="0" applyNumberFormat="1" applyBorder="1" applyAlignment="1">
      <alignment/>
    </xf>
    <xf numFmtId="0" fontId="0" fillId="33" borderId="63" xfId="0" applyFont="1" applyFill="1" applyBorder="1" applyAlignment="1">
      <alignment/>
    </xf>
    <xf numFmtId="4" fontId="0" fillId="33" borderId="68" xfId="0" applyNumberFormat="1" applyFont="1" applyFill="1" applyBorder="1" applyAlignment="1">
      <alignment/>
    </xf>
    <xf numFmtId="0" fontId="0" fillId="33" borderId="63" xfId="0" applyFill="1" applyBorder="1" applyAlignment="1">
      <alignment/>
    </xf>
    <xf numFmtId="4" fontId="56" fillId="38" borderId="29" xfId="0" applyNumberFormat="1" applyFont="1" applyFill="1" applyBorder="1" applyAlignment="1">
      <alignment/>
    </xf>
    <xf numFmtId="4" fontId="56" fillId="9" borderId="29" xfId="0" applyNumberFormat="1" applyFont="1" applyFill="1" applyBorder="1" applyAlignment="1">
      <alignment/>
    </xf>
    <xf numFmtId="0" fontId="0" fillId="0" borderId="69" xfId="0" applyFont="1" applyBorder="1" applyAlignment="1">
      <alignment/>
    </xf>
    <xf numFmtId="4" fontId="57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70" xfId="0" applyNumberFormat="1" applyBorder="1" applyAlignment="1">
      <alignment/>
    </xf>
    <xf numFmtId="0" fontId="6" fillId="40" borderId="71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4" fontId="6" fillId="42" borderId="72" xfId="0" applyNumberFormat="1" applyFont="1" applyFill="1" applyBorder="1" applyAlignment="1">
      <alignment horizontal="center"/>
    </xf>
    <xf numFmtId="0" fontId="0" fillId="33" borderId="73" xfId="0" applyFill="1" applyBorder="1" applyAlignment="1">
      <alignment/>
    </xf>
    <xf numFmtId="4" fontId="56" fillId="33" borderId="11" xfId="0" applyNumberFormat="1" applyFont="1" applyFill="1" applyBorder="1" applyAlignment="1">
      <alignment/>
    </xf>
    <xf numFmtId="4" fontId="5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5" fillId="42" borderId="16" xfId="0" applyNumberFormat="1" applyFont="1" applyFill="1" applyBorder="1" applyAlignment="1">
      <alignment/>
    </xf>
    <xf numFmtId="4" fontId="6" fillId="41" borderId="16" xfId="0" applyNumberFormat="1" applyFont="1" applyFill="1" applyBorder="1" applyAlignment="1">
      <alignment/>
    </xf>
    <xf numFmtId="4" fontId="56" fillId="38" borderId="16" xfId="0" applyNumberFormat="1" applyFont="1" applyFill="1" applyBorder="1" applyAlignment="1">
      <alignment/>
    </xf>
    <xf numFmtId="4" fontId="56" fillId="9" borderId="16" xfId="0" applyNumberFormat="1" applyFont="1" applyFill="1" applyBorder="1" applyAlignment="1">
      <alignment/>
    </xf>
    <xf numFmtId="4" fontId="6" fillId="42" borderId="72" xfId="0" applyNumberFormat="1" applyFont="1" applyFill="1" applyBorder="1" applyAlignment="1">
      <alignment/>
    </xf>
    <xf numFmtId="4" fontId="0" fillId="0" borderId="75" xfId="0" applyNumberFormat="1" applyBorder="1" applyAlignment="1">
      <alignment/>
    </xf>
    <xf numFmtId="0" fontId="6" fillId="42" borderId="37" xfId="0" applyFont="1" applyFill="1" applyBorder="1" applyAlignment="1">
      <alignment horizontal="center"/>
    </xf>
    <xf numFmtId="0" fontId="6" fillId="42" borderId="76" xfId="0" applyFont="1" applyFill="1" applyBorder="1" applyAlignment="1">
      <alignment horizontal="center"/>
    </xf>
    <xf numFmtId="0" fontId="0" fillId="35" borderId="63" xfId="0" applyFont="1" applyFill="1" applyBorder="1" applyAlignment="1">
      <alignment/>
    </xf>
    <xf numFmtId="164" fontId="5" fillId="33" borderId="68" xfId="0" applyNumberFormat="1" applyFont="1" applyFill="1" applyBorder="1" applyAlignment="1">
      <alignment horizontal="right"/>
    </xf>
    <xf numFmtId="0" fontId="0" fillId="35" borderId="63" xfId="0" applyFont="1" applyFill="1" applyBorder="1" applyAlignment="1">
      <alignment horizontal="left"/>
    </xf>
    <xf numFmtId="0" fontId="6" fillId="43" borderId="63" xfId="0" applyFont="1" applyFill="1" applyBorder="1" applyAlignment="1">
      <alignment horizontal="center"/>
    </xf>
    <xf numFmtId="4" fontId="6" fillId="44" borderId="10" xfId="0" applyNumberFormat="1" applyFont="1" applyFill="1" applyBorder="1" applyAlignment="1">
      <alignment/>
    </xf>
    <xf numFmtId="4" fontId="6" fillId="45" borderId="10" xfId="0" applyNumberFormat="1" applyFont="1" applyFill="1" applyBorder="1" applyAlignment="1">
      <alignment/>
    </xf>
    <xf numFmtId="4" fontId="6" fillId="46" borderId="10" xfId="0" applyNumberFormat="1" applyFont="1" applyFill="1" applyBorder="1" applyAlignment="1">
      <alignment/>
    </xf>
    <xf numFmtId="4" fontId="56" fillId="11" borderId="68" xfId="0" applyNumberFormat="1" applyFont="1" applyFill="1" applyBorder="1" applyAlignment="1">
      <alignment/>
    </xf>
    <xf numFmtId="4" fontId="0" fillId="35" borderId="63" xfId="0" applyNumberFormat="1" applyFont="1" applyFill="1" applyBorder="1" applyAlignment="1">
      <alignment/>
    </xf>
    <xf numFmtId="4" fontId="0" fillId="35" borderId="63" xfId="0" applyNumberFormat="1" applyFill="1" applyBorder="1" applyAlignment="1">
      <alignment/>
    </xf>
    <xf numFmtId="4" fontId="0" fillId="35" borderId="63" xfId="0" applyNumberFormat="1" applyFont="1" applyFill="1" applyBorder="1" applyAlignment="1">
      <alignment/>
    </xf>
    <xf numFmtId="4" fontId="6" fillId="43" borderId="63" xfId="0" applyNumberFormat="1" applyFont="1" applyFill="1" applyBorder="1" applyAlignment="1">
      <alignment horizontal="center"/>
    </xf>
    <xf numFmtId="4" fontId="6" fillId="44" borderId="10" xfId="0" applyNumberFormat="1" applyFont="1" applyFill="1" applyBorder="1" applyAlignment="1">
      <alignment horizontal="right"/>
    </xf>
    <xf numFmtId="4" fontId="0" fillId="0" borderId="63" xfId="0" applyNumberFormat="1" applyBorder="1" applyAlignment="1">
      <alignment/>
    </xf>
    <xf numFmtId="2" fontId="0" fillId="0" borderId="68" xfId="0" applyNumberFormat="1" applyBorder="1" applyAlignment="1">
      <alignment/>
    </xf>
    <xf numFmtId="4" fontId="0" fillId="0" borderId="63" xfId="0" applyNumberFormat="1" applyFont="1" applyBorder="1" applyAlignment="1">
      <alignment/>
    </xf>
    <xf numFmtId="2" fontId="56" fillId="11" borderId="68" xfId="0" applyNumberFormat="1" applyFont="1" applyFill="1" applyBorder="1" applyAlignment="1">
      <alignment/>
    </xf>
    <xf numFmtId="4" fontId="6" fillId="45" borderId="10" xfId="0" applyNumberFormat="1" applyFont="1" applyFill="1" applyBorder="1" applyAlignment="1">
      <alignment horizontal="right"/>
    </xf>
    <xf numFmtId="4" fontId="0" fillId="0" borderId="63" xfId="0" applyNumberFormat="1" applyBorder="1" applyAlignment="1">
      <alignment/>
    </xf>
    <xf numFmtId="4" fontId="0" fillId="0" borderId="68" xfId="0" applyNumberFormat="1" applyFont="1" applyBorder="1" applyAlignment="1">
      <alignment/>
    </xf>
    <xf numFmtId="4" fontId="6" fillId="11" borderId="68" xfId="0" applyNumberFormat="1" applyFont="1" applyFill="1" applyBorder="1" applyAlignment="1">
      <alignment/>
    </xf>
    <xf numFmtId="4" fontId="6" fillId="43" borderId="63" xfId="0" applyNumberFormat="1" applyFont="1" applyFill="1" applyBorder="1" applyAlignment="1">
      <alignment/>
    </xf>
    <xf numFmtId="4" fontId="0" fillId="35" borderId="63" xfId="0" applyNumberFormat="1" applyFill="1" applyBorder="1" applyAlignment="1">
      <alignment/>
    </xf>
    <xf numFmtId="4" fontId="0" fillId="35" borderId="68" xfId="0" applyNumberFormat="1" applyFill="1" applyBorder="1" applyAlignment="1">
      <alignment/>
    </xf>
    <xf numFmtId="4" fontId="5" fillId="45" borderId="10" xfId="0" applyNumberFormat="1" applyFont="1" applyFill="1" applyBorder="1" applyAlignment="1">
      <alignment/>
    </xf>
    <xf numFmtId="4" fontId="0" fillId="11" borderId="68" xfId="0" applyNumberFormat="1" applyFill="1" applyBorder="1" applyAlignment="1">
      <alignment/>
    </xf>
    <xf numFmtId="4" fontId="6" fillId="40" borderId="77" xfId="0" applyNumberFormat="1" applyFont="1" applyFill="1" applyBorder="1" applyAlignment="1">
      <alignment horizontal="right"/>
    </xf>
    <xf numFmtId="4" fontId="6" fillId="11" borderId="29" xfId="0" applyNumberFormat="1" applyFont="1" applyFill="1" applyBorder="1" applyAlignment="1">
      <alignment horizontal="right"/>
    </xf>
    <xf numFmtId="4" fontId="6" fillId="47" borderId="29" xfId="0" applyNumberFormat="1" applyFont="1" applyFill="1" applyBorder="1" applyAlignment="1">
      <alignment/>
    </xf>
    <xf numFmtId="4" fontId="56" fillId="48" borderId="29" xfId="0" applyNumberFormat="1" applyFont="1" applyFill="1" applyBorder="1" applyAlignment="1">
      <alignment/>
    </xf>
    <xf numFmtId="4" fontId="56" fillId="11" borderId="78" xfId="0" applyNumberFormat="1" applyFont="1" applyFill="1" applyBorder="1" applyAlignment="1">
      <alignment/>
    </xf>
    <xf numFmtId="4" fontId="56" fillId="0" borderId="68" xfId="0" applyNumberFormat="1" applyFont="1" applyBorder="1" applyAlignment="1">
      <alignment/>
    </xf>
    <xf numFmtId="2" fontId="56" fillId="0" borderId="68" xfId="0" applyNumberFormat="1" applyFont="1" applyBorder="1" applyAlignment="1">
      <alignment/>
    </xf>
    <xf numFmtId="164" fontId="6" fillId="33" borderId="68" xfId="0" applyNumberFormat="1" applyFont="1" applyFill="1" applyBorder="1" applyAlignment="1">
      <alignment horizontal="right"/>
    </xf>
    <xf numFmtId="4" fontId="56" fillId="40" borderId="77" xfId="0" applyNumberFormat="1" applyFont="1" applyFill="1" applyBorder="1" applyAlignment="1">
      <alignment horizontal="right"/>
    </xf>
    <xf numFmtId="4" fontId="56" fillId="42" borderId="29" xfId="0" applyNumberFormat="1" applyFont="1" applyFill="1" applyBorder="1" applyAlignment="1">
      <alignment horizontal="right"/>
    </xf>
    <xf numFmtId="4" fontId="5" fillId="47" borderId="29" xfId="0" applyNumberFormat="1" applyFont="1" applyFill="1" applyBorder="1" applyAlignment="1">
      <alignment/>
    </xf>
    <xf numFmtId="4" fontId="6" fillId="42" borderId="78" xfId="0" applyNumberFormat="1" applyFont="1" applyFill="1" applyBorder="1" applyAlignment="1">
      <alignment horizontal="right"/>
    </xf>
    <xf numFmtId="4" fontId="0" fillId="0" borderId="79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5" fillId="33" borderId="80" xfId="0" applyNumberFormat="1" applyFont="1" applyFill="1" applyBorder="1" applyAlignment="1">
      <alignment/>
    </xf>
    <xf numFmtId="4" fontId="56" fillId="0" borderId="80" xfId="0" applyNumberFormat="1" applyFont="1" applyBorder="1" applyAlignment="1">
      <alignment/>
    </xf>
    <xf numFmtId="4" fontId="56" fillId="0" borderId="81" xfId="0" applyNumberFormat="1" applyFont="1" applyBorder="1" applyAlignment="1">
      <alignment/>
    </xf>
    <xf numFmtId="4" fontId="0" fillId="40" borderId="82" xfId="0" applyNumberFormat="1" applyFont="1" applyFill="1" applyBorder="1" applyAlignment="1">
      <alignment horizontal="right"/>
    </xf>
    <xf numFmtId="4" fontId="0" fillId="42" borderId="83" xfId="0" applyNumberFormat="1" applyFont="1" applyFill="1" applyBorder="1" applyAlignment="1">
      <alignment horizontal="right"/>
    </xf>
    <xf numFmtId="4" fontId="5" fillId="47" borderId="83" xfId="0" applyNumberFormat="1" applyFont="1" applyFill="1" applyBorder="1" applyAlignment="1">
      <alignment/>
    </xf>
    <xf numFmtId="4" fontId="56" fillId="38" borderId="83" xfId="0" applyNumberFormat="1" applyFont="1" applyFill="1" applyBorder="1" applyAlignment="1">
      <alignment/>
    </xf>
    <xf numFmtId="4" fontId="56" fillId="9" borderId="83" xfId="0" applyNumberFormat="1" applyFont="1" applyFill="1" applyBorder="1" applyAlignment="1">
      <alignment/>
    </xf>
    <xf numFmtId="4" fontId="56" fillId="11" borderId="84" xfId="0" applyNumberFormat="1" applyFont="1" applyFill="1" applyBorder="1" applyAlignment="1">
      <alignment/>
    </xf>
    <xf numFmtId="4" fontId="0" fillId="40" borderId="71" xfId="0" applyNumberFormat="1" applyFont="1" applyFill="1" applyBorder="1" applyAlignment="1">
      <alignment horizontal="right"/>
    </xf>
    <xf numFmtId="4" fontId="0" fillId="42" borderId="16" xfId="0" applyNumberFormat="1" applyFont="1" applyFill="1" applyBorder="1" applyAlignment="1">
      <alignment horizontal="right"/>
    </xf>
    <xf numFmtId="4" fontId="5" fillId="47" borderId="16" xfId="0" applyNumberFormat="1" applyFont="1" applyFill="1" applyBorder="1" applyAlignment="1">
      <alignment/>
    </xf>
    <xf numFmtId="2" fontId="56" fillId="9" borderId="16" xfId="0" applyNumberFormat="1" applyFont="1" applyFill="1" applyBorder="1" applyAlignment="1">
      <alignment/>
    </xf>
    <xf numFmtId="4" fontId="0" fillId="42" borderId="72" xfId="0" applyNumberFormat="1" applyFont="1" applyFill="1" applyBorder="1" applyAlignment="1">
      <alignment horizontal="right"/>
    </xf>
    <xf numFmtId="4" fontId="56" fillId="40" borderId="85" xfId="0" applyNumberFormat="1" applyFont="1" applyFill="1" applyBorder="1" applyAlignment="1">
      <alignment horizontal="right"/>
    </xf>
    <xf numFmtId="4" fontId="0" fillId="42" borderId="86" xfId="0" applyNumberFormat="1" applyFont="1" applyFill="1" applyBorder="1" applyAlignment="1">
      <alignment horizontal="center"/>
    </xf>
    <xf numFmtId="4" fontId="5" fillId="47" borderId="86" xfId="0" applyNumberFormat="1" applyFont="1" applyFill="1" applyBorder="1" applyAlignment="1">
      <alignment/>
    </xf>
    <xf numFmtId="4" fontId="6" fillId="48" borderId="86" xfId="0" applyNumberFormat="1" applyFont="1" applyFill="1" applyBorder="1" applyAlignment="1">
      <alignment/>
    </xf>
    <xf numFmtId="4" fontId="56" fillId="9" borderId="86" xfId="0" applyNumberFormat="1" applyFont="1" applyFill="1" applyBorder="1" applyAlignment="1">
      <alignment/>
    </xf>
    <xf numFmtId="4" fontId="56" fillId="11" borderId="87" xfId="0" applyNumberFormat="1" applyFont="1" applyFill="1" applyBorder="1" applyAlignment="1">
      <alignment/>
    </xf>
    <xf numFmtId="0" fontId="56" fillId="49" borderId="82" xfId="0" applyFont="1" applyFill="1" applyBorder="1" applyAlignment="1">
      <alignment horizontal="right"/>
    </xf>
    <xf numFmtId="4" fontId="57" fillId="11" borderId="83" xfId="0" applyNumberFormat="1" applyFont="1" applyFill="1" applyBorder="1" applyAlignment="1">
      <alignment/>
    </xf>
    <xf numFmtId="4" fontId="6" fillId="41" borderId="83" xfId="0" applyNumberFormat="1" applyFont="1" applyFill="1" applyBorder="1" applyAlignment="1">
      <alignment/>
    </xf>
    <xf numFmtId="4" fontId="7" fillId="33" borderId="88" xfId="53" applyNumberFormat="1" applyFont="1" applyFill="1" applyBorder="1" applyAlignment="1">
      <alignment horizontal="right"/>
      <protection/>
    </xf>
    <xf numFmtId="4" fontId="6" fillId="33" borderId="89" xfId="53" applyNumberFormat="1" applyFont="1" applyFill="1" applyBorder="1">
      <alignment/>
      <protection/>
    </xf>
    <xf numFmtId="4" fontId="68" fillId="33" borderId="89" xfId="53" applyNumberFormat="1" applyFont="1" applyFill="1" applyBorder="1">
      <alignment/>
      <protection/>
    </xf>
    <xf numFmtId="4" fontId="6" fillId="33" borderId="89" xfId="0" applyNumberFormat="1" applyFont="1" applyFill="1" applyBorder="1" applyAlignment="1">
      <alignment/>
    </xf>
    <xf numFmtId="4" fontId="3" fillId="0" borderId="89" xfId="53" applyNumberFormat="1" applyFont="1" applyBorder="1">
      <alignment/>
      <protection/>
    </xf>
    <xf numFmtId="4" fontId="56" fillId="33" borderId="89" xfId="0" applyNumberFormat="1" applyFont="1" applyFill="1" applyBorder="1" applyAlignment="1">
      <alignment/>
    </xf>
    <xf numFmtId="4" fontId="3" fillId="33" borderId="89" xfId="53" applyNumberFormat="1" applyFont="1" applyFill="1" applyBorder="1">
      <alignment/>
      <protection/>
    </xf>
    <xf numFmtId="4" fontId="6" fillId="33" borderId="90" xfId="0" applyNumberFormat="1" applyFont="1" applyFill="1" applyBorder="1" applyAlignment="1">
      <alignment/>
    </xf>
    <xf numFmtId="4" fontId="6" fillId="33" borderId="91" xfId="0" applyNumberFormat="1" applyFont="1" applyFill="1" applyBorder="1" applyAlignment="1">
      <alignment/>
    </xf>
    <xf numFmtId="4" fontId="56" fillId="33" borderId="92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4" fontId="4" fillId="50" borderId="0" xfId="0" applyNumberFormat="1" applyFont="1" applyFill="1" applyBorder="1" applyAlignment="1">
      <alignment horizontal="right"/>
    </xf>
    <xf numFmtId="4" fontId="56" fillId="40" borderId="67" xfId="0" applyNumberFormat="1" applyFont="1" applyFill="1" applyBorder="1" applyAlignment="1">
      <alignment horizontal="center"/>
    </xf>
    <xf numFmtId="4" fontId="56" fillId="40" borderId="37" xfId="0" applyNumberFormat="1" applyFont="1" applyFill="1" applyBorder="1" applyAlignment="1">
      <alignment horizontal="center"/>
    </xf>
    <xf numFmtId="0" fontId="0" fillId="49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76" xfId="0" applyBorder="1" applyAlignment="1">
      <alignment/>
    </xf>
    <xf numFmtId="4" fontId="56" fillId="40" borderId="85" xfId="0" applyNumberFormat="1" applyFont="1" applyFill="1" applyBorder="1" applyAlignment="1">
      <alignment horizontal="center"/>
    </xf>
    <xf numFmtId="4" fontId="56" fillId="40" borderId="86" xfId="0" applyNumberFormat="1" applyFont="1" applyFill="1" applyBorder="1" applyAlignment="1">
      <alignment horizontal="center"/>
    </xf>
    <xf numFmtId="0" fontId="0" fillId="49" borderId="86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" fontId="56" fillId="0" borderId="93" xfId="0" applyNumberFormat="1" applyFont="1" applyBorder="1" applyAlignment="1">
      <alignment horizontal="center"/>
    </xf>
    <xf numFmtId="0" fontId="56" fillId="0" borderId="94" xfId="0" applyFont="1" applyBorder="1" applyAlignment="1">
      <alignment horizontal="center"/>
    </xf>
    <xf numFmtId="4" fontId="56" fillId="0" borderId="95" xfId="0" applyNumberFormat="1" applyFont="1" applyBorder="1" applyAlignment="1">
      <alignment horizontal="center"/>
    </xf>
    <xf numFmtId="0" fontId="56" fillId="0" borderId="96" xfId="0" applyFont="1" applyBorder="1" applyAlignment="1">
      <alignment horizontal="center"/>
    </xf>
    <xf numFmtId="4" fontId="56" fillId="0" borderId="97" xfId="0" applyNumberFormat="1" applyFont="1" applyBorder="1" applyAlignment="1">
      <alignment horizontal="center"/>
    </xf>
    <xf numFmtId="0" fontId="56" fillId="0" borderId="98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2.bp.blogspot.com/-6ESDqH3HgKI/UkATFC79VWI/AAAAAAAAB1k/1jh2rddn-mk/s1600/logo+centr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3</xdr:col>
      <xdr:colOff>85725</xdr:colOff>
      <xdr:row>3</xdr:row>
      <xdr:rowOff>85725</xdr:rowOff>
    </xdr:to>
    <xdr:pic>
      <xdr:nvPicPr>
        <xdr:cNvPr id="1" name="1 Imagen" descr="http://2.bp.blogspot.com/-6ESDqH3HgKI/UkATFC79VWI/AAAAAAAAB1k/1jh2rddn-mk/s1600/logo+centr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3476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8"/>
  <sheetViews>
    <sheetView tabSelected="1" zoomScalePageLayoutView="0" workbookViewId="0" topLeftCell="A49">
      <selection activeCell="C72" sqref="C72"/>
    </sheetView>
  </sheetViews>
  <sheetFormatPr defaultColWidth="11.421875" defaultRowHeight="15"/>
  <cols>
    <col min="1" max="1" width="37.00390625" style="52" customWidth="1"/>
    <col min="2" max="2" width="11.57421875" style="52" bestFit="1" customWidth="1"/>
    <col min="3" max="3" width="14.421875" style="52" bestFit="1" customWidth="1"/>
    <col min="4" max="6" width="11.421875" style="52" customWidth="1"/>
    <col min="7" max="7" width="11.28125" style="52" customWidth="1"/>
    <col min="8" max="16384" width="11.421875" style="52" customWidth="1"/>
  </cols>
  <sheetData>
    <row r="1" ht="15"/>
    <row r="2" ht="15"/>
    <row r="3" ht="15"/>
    <row r="4" s="73" customFormat="1" ht="15.75" thickBot="1"/>
    <row r="5" spans="1:8" ht="15.75" thickBot="1">
      <c r="A5" s="245" t="s">
        <v>40</v>
      </c>
      <c r="B5" s="246">
        <v>2015</v>
      </c>
      <c r="C5" s="247">
        <v>2016</v>
      </c>
      <c r="D5" s="248" t="s">
        <v>85</v>
      </c>
      <c r="E5" s="248">
        <v>2017</v>
      </c>
      <c r="F5" s="249" t="s">
        <v>108</v>
      </c>
      <c r="G5" s="249">
        <v>2018</v>
      </c>
      <c r="H5" s="250" t="s">
        <v>117</v>
      </c>
    </row>
    <row r="6" spans="1:8" ht="15">
      <c r="A6" s="241" t="s">
        <v>41</v>
      </c>
      <c r="B6" s="230">
        <v>16145.68</v>
      </c>
      <c r="C6" s="242"/>
      <c r="D6" s="243">
        <v>17898.4</v>
      </c>
      <c r="E6" s="243">
        <v>17898.4</v>
      </c>
      <c r="F6" s="230">
        <v>2002.71</v>
      </c>
      <c r="G6" s="230">
        <v>2002.71</v>
      </c>
      <c r="H6" s="244">
        <v>42614.09</v>
      </c>
    </row>
    <row r="7" spans="1:8" ht="15">
      <c r="A7" s="236" t="s">
        <v>42</v>
      </c>
      <c r="B7" s="148">
        <v>9773</v>
      </c>
      <c r="C7" s="148">
        <v>10280</v>
      </c>
      <c r="D7" s="148">
        <v>10700</v>
      </c>
      <c r="E7" s="149">
        <v>11258</v>
      </c>
      <c r="F7" s="150">
        <v>11430</v>
      </c>
      <c r="G7" s="148">
        <v>11420</v>
      </c>
      <c r="H7" s="237">
        <v>11500</v>
      </c>
    </row>
    <row r="8" spans="1:8" ht="15">
      <c r="A8" s="236" t="s">
        <v>43</v>
      </c>
      <c r="B8" s="148">
        <v>4329.98</v>
      </c>
      <c r="C8" s="148">
        <v>8035.9</v>
      </c>
      <c r="D8" s="148">
        <v>10400</v>
      </c>
      <c r="E8" s="149">
        <v>7745.77</v>
      </c>
      <c r="F8" s="150">
        <v>8000</v>
      </c>
      <c r="G8" s="148">
        <v>6971.06</v>
      </c>
      <c r="H8" s="235">
        <v>7100</v>
      </c>
    </row>
    <row r="9" spans="1:8" ht="15">
      <c r="A9" s="238" t="s">
        <v>31</v>
      </c>
      <c r="B9" s="148">
        <v>1035</v>
      </c>
      <c r="C9" s="148">
        <v>0</v>
      </c>
      <c r="D9" s="148">
        <v>5500</v>
      </c>
      <c r="E9" s="149">
        <v>2650.26</v>
      </c>
      <c r="F9" s="150">
        <v>500</v>
      </c>
      <c r="G9" s="157">
        <v>58</v>
      </c>
      <c r="H9" s="235">
        <v>500</v>
      </c>
    </row>
    <row r="10" spans="1:8" ht="15">
      <c r="A10" s="236" t="s">
        <v>44</v>
      </c>
      <c r="B10" s="148">
        <v>6228</v>
      </c>
      <c r="C10" s="148">
        <v>8038</v>
      </c>
      <c r="D10" s="148">
        <v>8400</v>
      </c>
      <c r="E10" s="148">
        <v>8400</v>
      </c>
      <c r="F10" s="150">
        <v>8400</v>
      </c>
      <c r="G10" s="148">
        <v>8400</v>
      </c>
      <c r="H10" s="235">
        <v>8400</v>
      </c>
    </row>
    <row r="11" spans="1:8" ht="15">
      <c r="A11" s="238" t="s">
        <v>45</v>
      </c>
      <c r="B11" s="148">
        <v>41846.9</v>
      </c>
      <c r="C11" s="148">
        <v>29480.78</v>
      </c>
      <c r="D11" s="148">
        <v>28200</v>
      </c>
      <c r="E11" s="150">
        <v>29760</v>
      </c>
      <c r="F11" s="150">
        <v>23282</v>
      </c>
      <c r="G11" s="148">
        <v>34260.7</v>
      </c>
      <c r="H11" s="235">
        <v>31562.1</v>
      </c>
    </row>
    <row r="12" spans="1:8" ht="15">
      <c r="A12" s="236" t="s">
        <v>46</v>
      </c>
      <c r="B12" s="148">
        <v>1075</v>
      </c>
      <c r="C12" s="148">
        <v>1280.11</v>
      </c>
      <c r="D12" s="148">
        <v>1100</v>
      </c>
      <c r="E12" s="149">
        <v>749.04</v>
      </c>
      <c r="F12" s="150">
        <v>3276</v>
      </c>
      <c r="G12" s="148">
        <v>6339</v>
      </c>
      <c r="H12" s="235">
        <v>4500</v>
      </c>
    </row>
    <row r="13" spans="1:8" ht="15">
      <c r="A13" s="238" t="s">
        <v>47</v>
      </c>
      <c r="B13" s="148">
        <v>1922.93</v>
      </c>
      <c r="C13" s="148">
        <v>0</v>
      </c>
      <c r="D13" s="148">
        <v>3452.46</v>
      </c>
      <c r="E13" s="149">
        <v>21270.89</v>
      </c>
      <c r="F13" s="150">
        <v>12000</v>
      </c>
      <c r="G13" s="148">
        <v>12165.37</v>
      </c>
      <c r="H13" s="235">
        <v>10000</v>
      </c>
    </row>
    <row r="14" spans="1:8" s="73" customFormat="1" ht="15">
      <c r="A14" s="238" t="s">
        <v>106</v>
      </c>
      <c r="B14" s="148">
        <v>28448.7</v>
      </c>
      <c r="C14" s="148">
        <v>29798.61</v>
      </c>
      <c r="D14" s="148">
        <v>0</v>
      </c>
      <c r="E14" s="149">
        <v>0</v>
      </c>
      <c r="F14" s="150">
        <v>4000</v>
      </c>
      <c r="G14" s="148">
        <v>5366.66</v>
      </c>
      <c r="H14" s="235">
        <v>4000</v>
      </c>
    </row>
    <row r="15" spans="1:8" ht="15">
      <c r="A15" s="238" t="s">
        <v>48</v>
      </c>
      <c r="B15" s="148">
        <v>22898.74</v>
      </c>
      <c r="C15" s="157">
        <v>0</v>
      </c>
      <c r="D15" s="157">
        <v>0</v>
      </c>
      <c r="E15" s="149">
        <v>782</v>
      </c>
      <c r="F15" s="150">
        <v>12000</v>
      </c>
      <c r="G15" s="157">
        <v>0</v>
      </c>
      <c r="H15" s="235">
        <v>1000</v>
      </c>
    </row>
    <row r="16" spans="1:8" ht="15">
      <c r="A16" s="238" t="s">
        <v>49</v>
      </c>
      <c r="B16" s="148">
        <v>25000</v>
      </c>
      <c r="C16" s="148">
        <v>25000</v>
      </c>
      <c r="D16" s="148">
        <v>25000</v>
      </c>
      <c r="E16" s="148">
        <v>25000</v>
      </c>
      <c r="F16" s="150">
        <v>25000</v>
      </c>
      <c r="G16" s="148">
        <v>25000</v>
      </c>
      <c r="H16" s="235">
        <v>25000</v>
      </c>
    </row>
    <row r="17" spans="1:8" ht="15">
      <c r="A17" s="238" t="s">
        <v>86</v>
      </c>
      <c r="B17" s="148">
        <v>0</v>
      </c>
      <c r="C17" s="148">
        <v>20000</v>
      </c>
      <c r="D17" s="148">
        <v>24440</v>
      </c>
      <c r="E17" s="149">
        <v>16296</v>
      </c>
      <c r="F17" s="150">
        <v>8500</v>
      </c>
      <c r="G17" s="148">
        <v>8148</v>
      </c>
      <c r="H17" s="235">
        <v>150600</v>
      </c>
    </row>
    <row r="18" spans="1:8" s="229" customFormat="1" ht="15.75" thickBot="1">
      <c r="A18" s="251" t="s">
        <v>116</v>
      </c>
      <c r="B18" s="252">
        <v>0</v>
      </c>
      <c r="C18" s="252">
        <v>0</v>
      </c>
      <c r="D18" s="253">
        <v>0</v>
      </c>
      <c r="E18" s="252">
        <v>650</v>
      </c>
      <c r="F18" s="254">
        <v>0</v>
      </c>
      <c r="G18" s="252">
        <v>650</v>
      </c>
      <c r="H18" s="255">
        <v>0</v>
      </c>
    </row>
    <row r="19" spans="1:8" ht="15.75" thickBot="1">
      <c r="A19" s="245" t="s">
        <v>100</v>
      </c>
      <c r="B19" s="256">
        <f>SUM(B6:B17)</f>
        <v>158703.93</v>
      </c>
      <c r="C19" s="257">
        <f>SUM(C6:C17)</f>
        <v>131913.4</v>
      </c>
      <c r="D19" s="258">
        <f>SUM(D6:D17)</f>
        <v>135090.86</v>
      </c>
      <c r="E19" s="258">
        <f>SUM(E6:E17)</f>
        <v>141810.36</v>
      </c>
      <c r="F19" s="259">
        <f>SUM(F6:F18)</f>
        <v>118390.70999999999</v>
      </c>
      <c r="G19" s="259">
        <f>SUM(G6:G18)</f>
        <v>120781.5</v>
      </c>
      <c r="H19" s="260">
        <f>SUM(H6:H18)</f>
        <v>296776.19</v>
      </c>
    </row>
    <row r="20" spans="2:5" s="73" customFormat="1" ht="15.75" thickBot="1">
      <c r="B20" s="12"/>
      <c r="E20" s="261"/>
    </row>
    <row r="21" spans="1:8" ht="15">
      <c r="A21" s="231" t="s">
        <v>50</v>
      </c>
      <c r="B21" s="262">
        <v>2015</v>
      </c>
      <c r="C21" s="232">
        <v>2016</v>
      </c>
      <c r="D21" s="233" t="s">
        <v>85</v>
      </c>
      <c r="E21" s="233">
        <v>2017</v>
      </c>
      <c r="F21" s="234">
        <v>2018</v>
      </c>
      <c r="G21" s="234">
        <v>2018</v>
      </c>
      <c r="H21" s="263">
        <v>2019</v>
      </c>
    </row>
    <row r="22" spans="1:8" ht="15">
      <c r="A22" s="264" t="s">
        <v>3</v>
      </c>
      <c r="B22" s="152">
        <v>363</v>
      </c>
      <c r="C22" s="157">
        <v>363</v>
      </c>
      <c r="D22" s="148">
        <v>363</v>
      </c>
      <c r="E22" s="148">
        <v>363</v>
      </c>
      <c r="F22" s="148">
        <v>363</v>
      </c>
      <c r="G22" s="154">
        <v>457.01</v>
      </c>
      <c r="H22" s="265">
        <v>363</v>
      </c>
    </row>
    <row r="23" spans="1:8" ht="15">
      <c r="A23" s="266" t="s">
        <v>51</v>
      </c>
      <c r="B23" s="175">
        <v>75.11</v>
      </c>
      <c r="C23" s="154">
        <v>77.09</v>
      </c>
      <c r="D23" s="148">
        <v>100</v>
      </c>
      <c r="E23" s="148">
        <v>90.32</v>
      </c>
      <c r="F23" s="148">
        <v>100</v>
      </c>
      <c r="G23" s="154">
        <v>75.96</v>
      </c>
      <c r="H23" s="235">
        <v>100</v>
      </c>
    </row>
    <row r="24" spans="1:8" ht="15">
      <c r="A24" s="266" t="s">
        <v>52</v>
      </c>
      <c r="B24" s="152">
        <v>145</v>
      </c>
      <c r="C24" s="157">
        <v>78.3</v>
      </c>
      <c r="D24" s="148">
        <v>75</v>
      </c>
      <c r="E24" s="148">
        <v>37.9</v>
      </c>
      <c r="F24" s="148">
        <v>75</v>
      </c>
      <c r="G24" s="154">
        <v>0</v>
      </c>
      <c r="H24" s="235">
        <v>75</v>
      </c>
    </row>
    <row r="25" spans="1:8" ht="15">
      <c r="A25" s="267" t="s">
        <v>53</v>
      </c>
      <c r="B25" s="268">
        <f aca="true" t="shared" si="0" ref="B25:G25">SUM(B22:B24)</f>
        <v>583.11</v>
      </c>
      <c r="C25" s="269">
        <f t="shared" si="0"/>
        <v>518.39</v>
      </c>
      <c r="D25" s="270">
        <f t="shared" si="0"/>
        <v>538</v>
      </c>
      <c r="E25" s="151">
        <f t="shared" si="0"/>
        <v>491.21999999999997</v>
      </c>
      <c r="F25" s="158">
        <f t="shared" si="0"/>
        <v>538</v>
      </c>
      <c r="G25" s="158">
        <f t="shared" si="0"/>
        <v>532.97</v>
      </c>
      <c r="H25" s="271">
        <f>SUM(H22:H24)</f>
        <v>538</v>
      </c>
    </row>
    <row r="26" spans="1:8" ht="15">
      <c r="A26" s="272" t="s">
        <v>54</v>
      </c>
      <c r="B26" s="149">
        <v>1265</v>
      </c>
      <c r="C26" s="148">
        <v>1076.24</v>
      </c>
      <c r="D26" s="148">
        <v>1095</v>
      </c>
      <c r="E26" s="148">
        <v>1252.65</v>
      </c>
      <c r="F26" s="148">
        <v>1500</v>
      </c>
      <c r="G26" s="149">
        <v>1331.44</v>
      </c>
      <c r="H26" s="235">
        <v>1500</v>
      </c>
    </row>
    <row r="27" spans="1:8" s="164" customFormat="1" ht="15">
      <c r="A27" s="273" t="s">
        <v>84</v>
      </c>
      <c r="B27" s="149">
        <v>405.04</v>
      </c>
      <c r="C27" s="149">
        <v>405.04</v>
      </c>
      <c r="D27" s="149">
        <v>405.04</v>
      </c>
      <c r="E27" s="149">
        <v>405.04</v>
      </c>
      <c r="F27" s="148">
        <v>500</v>
      </c>
      <c r="G27" s="149">
        <v>405.04</v>
      </c>
      <c r="H27" s="235">
        <v>500</v>
      </c>
    </row>
    <row r="28" spans="1:8" ht="15">
      <c r="A28" s="274" t="s">
        <v>55</v>
      </c>
      <c r="B28" s="149">
        <v>2564.49</v>
      </c>
      <c r="C28" s="148">
        <v>810.7</v>
      </c>
      <c r="D28" s="148">
        <v>1000</v>
      </c>
      <c r="E28" s="148">
        <v>1017.9</v>
      </c>
      <c r="F28" s="148">
        <v>1000</v>
      </c>
      <c r="G28" s="149">
        <v>7942.77</v>
      </c>
      <c r="H28" s="235">
        <v>10000</v>
      </c>
    </row>
    <row r="29" spans="1:8" ht="15">
      <c r="A29" s="275" t="s">
        <v>56</v>
      </c>
      <c r="B29" s="276">
        <f aca="true" t="shared" si="1" ref="B29:G29">SUM(B26:B28)</f>
        <v>4234.53</v>
      </c>
      <c r="C29" s="269">
        <f t="shared" si="1"/>
        <v>2291.98</v>
      </c>
      <c r="D29" s="270">
        <f t="shared" si="1"/>
        <v>2500.04</v>
      </c>
      <c r="E29" s="151">
        <f t="shared" si="1"/>
        <v>2675.59</v>
      </c>
      <c r="F29" s="158">
        <f t="shared" si="1"/>
        <v>3000</v>
      </c>
      <c r="G29" s="158">
        <f t="shared" si="1"/>
        <v>9679.25</v>
      </c>
      <c r="H29" s="271">
        <f>SUM(H26:H28)</f>
        <v>12000</v>
      </c>
    </row>
    <row r="30" spans="1:8" ht="15">
      <c r="A30" s="277" t="s">
        <v>57</v>
      </c>
      <c r="B30" s="149">
        <v>701.99</v>
      </c>
      <c r="C30" s="148">
        <v>295.79</v>
      </c>
      <c r="D30" s="148">
        <v>500</v>
      </c>
      <c r="E30" s="154">
        <v>195.95</v>
      </c>
      <c r="F30" s="148">
        <v>500</v>
      </c>
      <c r="G30" s="175">
        <v>519.78</v>
      </c>
      <c r="H30" s="278">
        <v>500</v>
      </c>
    </row>
    <row r="31" spans="1:8" ht="15">
      <c r="A31" s="279" t="s">
        <v>58</v>
      </c>
      <c r="B31" s="149">
        <v>1136</v>
      </c>
      <c r="C31" s="149">
        <v>0</v>
      </c>
      <c r="D31" s="148">
        <v>0</v>
      </c>
      <c r="E31" s="152">
        <v>0</v>
      </c>
      <c r="F31" s="148">
        <v>363</v>
      </c>
      <c r="G31" s="175">
        <v>483.15</v>
      </c>
      <c r="H31" s="278">
        <v>0</v>
      </c>
    </row>
    <row r="32" spans="1:8" ht="15">
      <c r="A32" s="275" t="s">
        <v>59</v>
      </c>
      <c r="B32" s="276">
        <f aca="true" t="shared" si="2" ref="B32:G32">SUM(B30:B31)</f>
        <v>1837.99</v>
      </c>
      <c r="C32" s="269">
        <f t="shared" si="2"/>
        <v>295.79</v>
      </c>
      <c r="D32" s="270">
        <f t="shared" si="2"/>
        <v>500</v>
      </c>
      <c r="E32" s="153">
        <f t="shared" si="2"/>
        <v>195.95</v>
      </c>
      <c r="F32" s="158">
        <f t="shared" si="2"/>
        <v>863</v>
      </c>
      <c r="G32" s="158">
        <f t="shared" si="2"/>
        <v>1002.93</v>
      </c>
      <c r="H32" s="280">
        <f>SUM(H30:H31)</f>
        <v>500</v>
      </c>
    </row>
    <row r="33" spans="1:8" ht="15">
      <c r="A33" s="275" t="s">
        <v>32</v>
      </c>
      <c r="B33" s="276">
        <v>1449.58</v>
      </c>
      <c r="C33" s="281">
        <v>0</v>
      </c>
      <c r="D33" s="151">
        <v>1000</v>
      </c>
      <c r="E33" s="153">
        <v>244.01</v>
      </c>
      <c r="F33" s="158">
        <v>500</v>
      </c>
      <c r="G33" s="171">
        <v>0</v>
      </c>
      <c r="H33" s="271">
        <v>2000</v>
      </c>
    </row>
    <row r="34" spans="1:10" ht="15">
      <c r="A34" s="282" t="s">
        <v>101</v>
      </c>
      <c r="B34" s="149">
        <v>931</v>
      </c>
      <c r="C34" s="148">
        <v>2569.95</v>
      </c>
      <c r="D34" s="148">
        <v>2500</v>
      </c>
      <c r="E34" s="149">
        <v>1048.64</v>
      </c>
      <c r="F34" s="148">
        <v>1100</v>
      </c>
      <c r="G34" s="149">
        <v>1178</v>
      </c>
      <c r="H34" s="283">
        <v>1200</v>
      </c>
      <c r="J34" s="159"/>
    </row>
    <row r="35" spans="1:8" ht="15">
      <c r="A35" s="279" t="s">
        <v>60</v>
      </c>
      <c r="B35" s="149">
        <v>23.01</v>
      </c>
      <c r="C35" s="148">
        <v>834</v>
      </c>
      <c r="D35" s="148">
        <v>500</v>
      </c>
      <c r="E35" s="152">
        <v>0</v>
      </c>
      <c r="F35" s="148">
        <v>500</v>
      </c>
      <c r="G35" s="152">
        <v>0</v>
      </c>
      <c r="H35" s="235">
        <v>500</v>
      </c>
    </row>
    <row r="36" spans="1:8" ht="15">
      <c r="A36" s="275" t="s">
        <v>61</v>
      </c>
      <c r="B36" s="276">
        <f>SUM(B34:B35)</f>
        <v>954.01</v>
      </c>
      <c r="C36" s="269">
        <f>SUM(C34:C35)</f>
        <v>3403.95</v>
      </c>
      <c r="D36" s="270">
        <f>SUM(D34:D35)</f>
        <v>3000</v>
      </c>
      <c r="E36" s="151">
        <f>SUM(E34:E35)</f>
        <v>1048.64</v>
      </c>
      <c r="F36" s="158">
        <f>SUM(F34:F35)</f>
        <v>1600</v>
      </c>
      <c r="G36" s="158">
        <v>1178</v>
      </c>
      <c r="H36" s="284">
        <v>1700</v>
      </c>
    </row>
    <row r="37" spans="1:8" ht="15">
      <c r="A37" s="285" t="s">
        <v>62</v>
      </c>
      <c r="B37" s="276">
        <v>2243.07</v>
      </c>
      <c r="C37" s="281">
        <v>747.12</v>
      </c>
      <c r="D37" s="151">
        <v>3000</v>
      </c>
      <c r="E37" s="151">
        <v>1175.3</v>
      </c>
      <c r="F37" s="158">
        <v>2000</v>
      </c>
      <c r="G37" s="192">
        <v>668.22</v>
      </c>
      <c r="H37" s="271">
        <v>1000</v>
      </c>
    </row>
    <row r="38" spans="1:8" s="17" customFormat="1" ht="15">
      <c r="A38" s="286" t="s">
        <v>63</v>
      </c>
      <c r="B38" s="149">
        <v>3847.28</v>
      </c>
      <c r="C38" s="156">
        <v>351.1</v>
      </c>
      <c r="D38" s="156">
        <v>2500</v>
      </c>
      <c r="E38" s="155">
        <v>889.68</v>
      </c>
      <c r="F38" s="156">
        <v>1000</v>
      </c>
      <c r="G38" s="193">
        <v>83.36</v>
      </c>
      <c r="H38" s="287">
        <v>1000</v>
      </c>
    </row>
    <row r="39" spans="1:8" s="17" customFormat="1" ht="15">
      <c r="A39" s="286" t="s">
        <v>64</v>
      </c>
      <c r="B39" s="149">
        <v>1423.68</v>
      </c>
      <c r="C39" s="156">
        <v>4583.12</v>
      </c>
      <c r="D39" s="156">
        <v>2000</v>
      </c>
      <c r="E39" s="156">
        <v>1500</v>
      </c>
      <c r="F39" s="156">
        <v>3000</v>
      </c>
      <c r="G39" s="193">
        <v>791.23</v>
      </c>
      <c r="H39" s="287">
        <v>3000</v>
      </c>
    </row>
    <row r="40" spans="1:8" ht="15">
      <c r="A40" s="275" t="s">
        <v>65</v>
      </c>
      <c r="B40" s="268">
        <f aca="true" t="shared" si="3" ref="B40:G40">SUM(B38:B39)</f>
        <v>5270.96</v>
      </c>
      <c r="C40" s="288">
        <f t="shared" si="3"/>
        <v>4934.22</v>
      </c>
      <c r="D40" s="270">
        <f t="shared" si="3"/>
        <v>4500</v>
      </c>
      <c r="E40" s="151">
        <f t="shared" si="3"/>
        <v>2389.68</v>
      </c>
      <c r="F40" s="158">
        <f t="shared" si="3"/>
        <v>4000</v>
      </c>
      <c r="G40" s="192">
        <f t="shared" si="3"/>
        <v>874.59</v>
      </c>
      <c r="H40" s="271">
        <v>4000</v>
      </c>
    </row>
    <row r="41" spans="1:8" ht="15">
      <c r="A41" s="279" t="s">
        <v>13</v>
      </c>
      <c r="B41" s="149">
        <v>725.02</v>
      </c>
      <c r="C41" s="148">
        <v>1288.9</v>
      </c>
      <c r="D41" s="148">
        <v>1500</v>
      </c>
      <c r="E41" s="150">
        <v>1244.76</v>
      </c>
      <c r="F41" s="148">
        <v>1500</v>
      </c>
      <c r="G41" s="175">
        <v>956.83</v>
      </c>
      <c r="H41" s="235">
        <v>1500</v>
      </c>
    </row>
    <row r="42" spans="1:8" ht="15">
      <c r="A42" s="274" t="s">
        <v>66</v>
      </c>
      <c r="B42" s="149">
        <v>131.69</v>
      </c>
      <c r="C42" s="148">
        <v>363.35</v>
      </c>
      <c r="D42" s="148">
        <v>400</v>
      </c>
      <c r="E42" s="157">
        <v>452.6</v>
      </c>
      <c r="F42" s="157">
        <v>400</v>
      </c>
      <c r="G42" s="175">
        <v>372.96</v>
      </c>
      <c r="H42" s="235">
        <v>650</v>
      </c>
    </row>
    <row r="43" spans="1:8" ht="15">
      <c r="A43" s="275" t="s">
        <v>67</v>
      </c>
      <c r="B43" s="276">
        <f>SUM(B41:B42)</f>
        <v>856.71</v>
      </c>
      <c r="C43" s="269">
        <f>SUM(C41:C42)</f>
        <v>1652.25</v>
      </c>
      <c r="D43" s="270">
        <f>SUM(D41:D42)</f>
        <v>1900</v>
      </c>
      <c r="E43" s="151">
        <f>SUM(E41:E42)</f>
        <v>1697.3600000000001</v>
      </c>
      <c r="F43" s="158">
        <f>SUM(F41:F42)</f>
        <v>1900</v>
      </c>
      <c r="G43" s="158">
        <v>1329.79</v>
      </c>
      <c r="H43" s="271">
        <f>SUM(H41:H42)</f>
        <v>2150</v>
      </c>
    </row>
    <row r="44" spans="1:8" s="73" customFormat="1" ht="15">
      <c r="A44" s="275" t="s">
        <v>91</v>
      </c>
      <c r="B44" s="276">
        <v>0</v>
      </c>
      <c r="C44" s="269">
        <v>0</v>
      </c>
      <c r="D44" s="270">
        <v>5000</v>
      </c>
      <c r="E44" s="151">
        <v>4000</v>
      </c>
      <c r="F44" s="158">
        <v>4000</v>
      </c>
      <c r="G44" s="158">
        <v>4000</v>
      </c>
      <c r="H44" s="289">
        <v>1000</v>
      </c>
    </row>
    <row r="45" spans="1:8" s="73" customFormat="1" ht="15">
      <c r="A45" s="275" t="s">
        <v>92</v>
      </c>
      <c r="B45" s="276">
        <v>0</v>
      </c>
      <c r="C45" s="269">
        <v>0</v>
      </c>
      <c r="D45" s="270">
        <v>10000</v>
      </c>
      <c r="E45" s="151">
        <v>50</v>
      </c>
      <c r="F45" s="158">
        <v>2300</v>
      </c>
      <c r="G45" s="171">
        <v>0</v>
      </c>
      <c r="H45" s="271">
        <v>0</v>
      </c>
    </row>
    <row r="46" spans="1:8" ht="15.75" thickBot="1">
      <c r="A46" s="290" t="s">
        <v>68</v>
      </c>
      <c r="B46" s="291">
        <f>SUM(B25,B29,B32,B33,B36,B37,B40,B43)</f>
        <v>17429.96</v>
      </c>
      <c r="C46" s="292">
        <f>SUM(C25,C29,C32,C33,C36,C37,C40,C43,)</f>
        <v>13843.7</v>
      </c>
      <c r="D46" s="293">
        <f>SUM(D25,D29,D32,D36,D37,D40,D43,D44,D45,D33)</f>
        <v>31938.04</v>
      </c>
      <c r="E46" s="239">
        <f>SUM(E25,E29,E32,E33,E36,E37,E40,E43,E44,E45)</f>
        <v>13967.75</v>
      </c>
      <c r="F46" s="240">
        <f>SUM(F25,F29,F32,F33,F36,F37,F40,F43,F44,F45)</f>
        <v>20701</v>
      </c>
      <c r="G46" s="240">
        <f>SUM(G25,G29,G32,G33,G36,G37,G40,G43,G44,G45)</f>
        <v>19265.75</v>
      </c>
      <c r="H46" s="294">
        <f>SUM(H25,H29,H32,H33,H36,H37,H40,H43,H44,H45)</f>
        <v>24888</v>
      </c>
    </row>
    <row r="47" spans="1:5" s="73" customFormat="1" ht="15.75" thickBot="1">
      <c r="A47" s="3"/>
      <c r="B47" s="3"/>
      <c r="C47" s="3"/>
      <c r="E47" s="147"/>
    </row>
    <row r="48" spans="1:8" ht="15">
      <c r="A48" s="341" t="s">
        <v>69</v>
      </c>
      <c r="B48" s="342"/>
      <c r="C48" s="342"/>
      <c r="D48" s="343"/>
      <c r="E48" s="344"/>
      <c r="F48" s="344"/>
      <c r="G48" s="344"/>
      <c r="H48" s="345"/>
    </row>
    <row r="49" spans="1:8" ht="15">
      <c r="A49" s="286" t="s">
        <v>89</v>
      </c>
      <c r="B49" s="149">
        <v>9631.7</v>
      </c>
      <c r="C49" s="148">
        <v>12136.73</v>
      </c>
      <c r="D49" s="148">
        <v>12200</v>
      </c>
      <c r="E49" s="149">
        <v>12700.3</v>
      </c>
      <c r="F49" s="149">
        <v>12200</v>
      </c>
      <c r="G49" s="194">
        <v>11175.72</v>
      </c>
      <c r="H49" s="295">
        <v>12000</v>
      </c>
    </row>
    <row r="50" spans="1:8" ht="15">
      <c r="A50" s="272" t="s">
        <v>70</v>
      </c>
      <c r="B50" s="149">
        <v>4881.51</v>
      </c>
      <c r="C50" s="150">
        <v>3608</v>
      </c>
      <c r="D50" s="148">
        <v>4000</v>
      </c>
      <c r="E50" s="149">
        <v>1914.71</v>
      </c>
      <c r="F50" s="149">
        <v>4000</v>
      </c>
      <c r="G50" s="149">
        <v>3274.4</v>
      </c>
      <c r="H50" s="295">
        <v>7664</v>
      </c>
    </row>
    <row r="51" spans="1:8" ht="15">
      <c r="A51" s="273" t="s">
        <v>93</v>
      </c>
      <c r="B51" s="149">
        <v>0</v>
      </c>
      <c r="C51" s="150">
        <v>16507.43</v>
      </c>
      <c r="D51" s="148">
        <v>4500</v>
      </c>
      <c r="E51" s="149">
        <v>0</v>
      </c>
      <c r="F51" s="152">
        <v>0</v>
      </c>
      <c r="G51" s="149">
        <v>0</v>
      </c>
      <c r="H51" s="296">
        <v>0</v>
      </c>
    </row>
    <row r="52" spans="1:8" ht="15">
      <c r="A52" s="273" t="s">
        <v>90</v>
      </c>
      <c r="B52" s="149">
        <v>1807.28</v>
      </c>
      <c r="C52" s="150">
        <v>0</v>
      </c>
      <c r="D52" s="148">
        <v>1000</v>
      </c>
      <c r="E52" s="149">
        <v>600</v>
      </c>
      <c r="F52" s="149">
        <v>1000</v>
      </c>
      <c r="G52" s="149">
        <v>0</v>
      </c>
      <c r="H52" s="295">
        <v>1000</v>
      </c>
    </row>
    <row r="53" spans="1:8" ht="15">
      <c r="A53" s="272" t="s">
        <v>11</v>
      </c>
      <c r="B53" s="149">
        <v>4662.13</v>
      </c>
      <c r="C53" s="150">
        <v>2139.63</v>
      </c>
      <c r="D53" s="148">
        <v>3000</v>
      </c>
      <c r="E53" s="149">
        <v>3057.15</v>
      </c>
      <c r="F53" s="149">
        <v>3000</v>
      </c>
      <c r="G53" s="149">
        <v>1875.5</v>
      </c>
      <c r="H53" s="295">
        <v>3000</v>
      </c>
    </row>
    <row r="54" spans="1:9" ht="15">
      <c r="A54" s="272" t="s">
        <v>71</v>
      </c>
      <c r="B54" s="149">
        <v>5489.94</v>
      </c>
      <c r="C54" s="150">
        <v>2875.82</v>
      </c>
      <c r="D54" s="148">
        <v>3000</v>
      </c>
      <c r="E54" s="149">
        <v>1702.61</v>
      </c>
      <c r="F54" s="149">
        <v>3000</v>
      </c>
      <c r="G54" s="149">
        <v>3028.25</v>
      </c>
      <c r="H54" s="295">
        <v>4000</v>
      </c>
      <c r="I54" s="195"/>
    </row>
    <row r="55" spans="1:8" ht="15">
      <c r="A55" s="277" t="s">
        <v>107</v>
      </c>
      <c r="B55" s="149">
        <v>35503</v>
      </c>
      <c r="C55" s="150">
        <v>24623.4</v>
      </c>
      <c r="D55" s="148">
        <v>1000</v>
      </c>
      <c r="E55" s="149">
        <v>445.34</v>
      </c>
      <c r="F55" s="149">
        <v>1000</v>
      </c>
      <c r="G55" s="149">
        <v>1434.9</v>
      </c>
      <c r="H55" s="295">
        <v>1935.7</v>
      </c>
    </row>
    <row r="56" spans="1:8" ht="15">
      <c r="A56" s="277" t="s">
        <v>73</v>
      </c>
      <c r="B56" s="149">
        <v>0</v>
      </c>
      <c r="C56" s="150">
        <v>367.31</v>
      </c>
      <c r="D56" s="148">
        <v>1000</v>
      </c>
      <c r="E56" s="149">
        <v>0</v>
      </c>
      <c r="F56" s="149">
        <v>1000</v>
      </c>
      <c r="G56" s="149">
        <v>0</v>
      </c>
      <c r="H56" s="296">
        <v>0</v>
      </c>
    </row>
    <row r="57" spans="1:8" ht="15">
      <c r="A57" s="277" t="s">
        <v>74</v>
      </c>
      <c r="B57" s="149">
        <v>0</v>
      </c>
      <c r="C57" s="150">
        <v>845.88</v>
      </c>
      <c r="D57" s="148">
        <v>0</v>
      </c>
      <c r="E57" s="149">
        <v>0</v>
      </c>
      <c r="F57" s="149">
        <v>500</v>
      </c>
      <c r="G57" s="149">
        <v>0</v>
      </c>
      <c r="H57" s="296">
        <v>0</v>
      </c>
    </row>
    <row r="58" spans="1:8" s="169" customFormat="1" ht="15">
      <c r="A58" s="236" t="s">
        <v>96</v>
      </c>
      <c r="B58" s="149">
        <v>0</v>
      </c>
      <c r="C58" s="149">
        <v>0</v>
      </c>
      <c r="D58" s="149">
        <v>0</v>
      </c>
      <c r="E58" s="149">
        <v>0</v>
      </c>
      <c r="F58" s="149">
        <v>4500</v>
      </c>
      <c r="G58" s="149">
        <v>2050.99</v>
      </c>
      <c r="H58" s="297">
        <v>5000</v>
      </c>
    </row>
    <row r="59" spans="1:8" ht="15.75" thickBot="1">
      <c r="A59" s="298" t="s">
        <v>75</v>
      </c>
      <c r="B59" s="299">
        <f aca="true" t="shared" si="4" ref="B59:G59">SUM(B49:B58)</f>
        <v>61975.56</v>
      </c>
      <c r="C59" s="300">
        <f t="shared" si="4"/>
        <v>63104.2</v>
      </c>
      <c r="D59" s="239">
        <f t="shared" si="4"/>
        <v>29700</v>
      </c>
      <c r="E59" s="239">
        <f t="shared" si="4"/>
        <v>20420.11</v>
      </c>
      <c r="F59" s="240">
        <f t="shared" si="4"/>
        <v>30200</v>
      </c>
      <c r="G59" s="240">
        <f t="shared" si="4"/>
        <v>22839.760000000002</v>
      </c>
      <c r="H59" s="301">
        <f>SUM(H49:H58)</f>
        <v>34599.7</v>
      </c>
    </row>
    <row r="60" spans="1:5" ht="15.75" thickBot="1">
      <c r="A60" s="337"/>
      <c r="B60" s="338"/>
      <c r="C60" s="338"/>
      <c r="D60" s="338"/>
      <c r="E60" s="339"/>
    </row>
    <row r="61" spans="1:8" ht="15">
      <c r="A61" s="346" t="s">
        <v>76</v>
      </c>
      <c r="B61" s="347"/>
      <c r="C61" s="347"/>
      <c r="D61" s="348"/>
      <c r="E61" s="349"/>
      <c r="F61" s="349"/>
      <c r="G61" s="349"/>
      <c r="H61" s="350"/>
    </row>
    <row r="62" spans="1:8" ht="15">
      <c r="A62" s="302" t="s">
        <v>77</v>
      </c>
      <c r="B62" s="303">
        <v>93756.28</v>
      </c>
      <c r="C62" s="304">
        <v>22609.23</v>
      </c>
      <c r="D62" s="305">
        <v>73452.82</v>
      </c>
      <c r="E62" s="305">
        <v>105419.79</v>
      </c>
      <c r="F62" s="305">
        <v>67489.71</v>
      </c>
      <c r="G62" s="305">
        <v>35753.58</v>
      </c>
      <c r="H62" s="306">
        <v>237288.49</v>
      </c>
    </row>
    <row r="63" spans="1:8" ht="15.75" thickBot="1">
      <c r="A63" s="307"/>
      <c r="B63" s="308">
        <f>SUM(B62)</f>
        <v>93756.28</v>
      </c>
      <c r="C63" s="309">
        <f>SUM(C62)</f>
        <v>22609.23</v>
      </c>
      <c r="D63" s="310">
        <f>SUM(D62)</f>
        <v>73452.82</v>
      </c>
      <c r="E63" s="310">
        <v>105419.79</v>
      </c>
      <c r="F63" s="311">
        <v>67489.71</v>
      </c>
      <c r="G63" s="311">
        <v>35753.58</v>
      </c>
      <c r="H63" s="312">
        <v>237288.49</v>
      </c>
    </row>
    <row r="64" spans="1:5" s="73" customFormat="1" ht="15.75" thickBot="1">
      <c r="A64" s="340"/>
      <c r="B64" s="338"/>
      <c r="C64" s="338"/>
      <c r="D64" s="338"/>
      <c r="E64" s="339"/>
    </row>
    <row r="65" spans="1:8" s="73" customFormat="1" ht="15.75" thickBot="1">
      <c r="A65" s="313" t="s">
        <v>88</v>
      </c>
      <c r="B65" s="314">
        <v>0</v>
      </c>
      <c r="C65" s="315">
        <v>14457.87</v>
      </c>
      <c r="D65" s="258">
        <v>0</v>
      </c>
      <c r="E65" s="258">
        <v>0</v>
      </c>
      <c r="F65" s="316">
        <v>0</v>
      </c>
      <c r="G65" s="316">
        <v>0</v>
      </c>
      <c r="H65" s="317">
        <v>0</v>
      </c>
    </row>
    <row r="66" spans="1:5" ht="15.75" thickBot="1">
      <c r="A66" s="3"/>
      <c r="B66" s="3"/>
      <c r="C66" s="146"/>
      <c r="E66" s="261"/>
    </row>
    <row r="67" spans="1:8" ht="15">
      <c r="A67" s="318" t="s">
        <v>87</v>
      </c>
      <c r="B67" s="319">
        <f>SUM(B46,B59,B63)</f>
        <v>173161.8</v>
      </c>
      <c r="C67" s="320">
        <f>SUM(C46,C59,C63,C65)</f>
        <v>114014.99999999999</v>
      </c>
      <c r="D67" s="321">
        <f>SUM(D46,D59,D63)</f>
        <v>135090.86000000002</v>
      </c>
      <c r="E67" s="321">
        <f>SUM(E46,E59,E63)</f>
        <v>139807.65</v>
      </c>
      <c r="F67" s="322">
        <f>SUM(F46,F59,F63,F65)</f>
        <v>118390.71</v>
      </c>
      <c r="G67" s="322">
        <f>SUM(G46,G59,G63,G65)</f>
        <v>77859.09</v>
      </c>
      <c r="H67" s="323">
        <f>SUM(H46,H59,H63,H65)</f>
        <v>296776.19</v>
      </c>
    </row>
    <row r="68" spans="1:8" ht="15.75" thickBot="1">
      <c r="A68" s="324" t="s">
        <v>78</v>
      </c>
      <c r="B68" s="325">
        <v>-14457.87</v>
      </c>
      <c r="C68" s="326">
        <f aca="true" t="shared" si="5" ref="C68:H68">SUM(C19-C67)</f>
        <v>17898.40000000001</v>
      </c>
      <c r="D68" s="310">
        <f t="shared" si="5"/>
        <v>-2.9103830456733704E-11</v>
      </c>
      <c r="E68" s="310">
        <f t="shared" si="5"/>
        <v>2002.7099999999919</v>
      </c>
      <c r="F68" s="311">
        <f t="shared" si="5"/>
        <v>-1.4551915228366852E-11</v>
      </c>
      <c r="G68" s="311">
        <f t="shared" si="5"/>
        <v>42922.41</v>
      </c>
      <c r="H68" s="312">
        <f t="shared" si="5"/>
        <v>0</v>
      </c>
    </row>
  </sheetData>
  <sheetProtection/>
  <mergeCells count="4">
    <mergeCell ref="A60:E60"/>
    <mergeCell ref="A64:E64"/>
    <mergeCell ref="A48:H48"/>
    <mergeCell ref="A61:H61"/>
  </mergeCells>
  <printOptions/>
  <pageMargins left="0.31496062992125984" right="0.11811023622047245" top="0.7480314960629921" bottom="0.7480314960629921" header="0.31496062992125984" footer="0.31496062992125984"/>
  <pageSetup orientation="landscape" paperSize="9" r:id="rId2"/>
  <ignoredErrors>
    <ignoredError sqref="B36:F36 B40:G40 B19:C19 B25:C25 E19 E25:G25 G19 H43" formulaRange="1"/>
    <ignoredError sqref="C67 D4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34">
      <selection activeCell="A55" sqref="A55"/>
    </sheetView>
  </sheetViews>
  <sheetFormatPr defaultColWidth="11.421875" defaultRowHeight="15"/>
  <cols>
    <col min="1" max="1" width="39.57421875" style="0" customWidth="1"/>
    <col min="2" max="2" width="11.140625" style="0" customWidth="1"/>
    <col min="3" max="3" width="9.8515625" style="0" customWidth="1"/>
    <col min="4" max="4" width="6.57421875" style="0" customWidth="1"/>
    <col min="5" max="5" width="10.421875" style="0" customWidth="1"/>
    <col min="6" max="6" width="9.57421875" style="0" customWidth="1"/>
    <col min="7" max="8" width="9.7109375" style="0" customWidth="1"/>
    <col min="9" max="10" width="10.28125" style="0" customWidth="1"/>
    <col min="11" max="11" width="10.57421875" style="0" customWidth="1"/>
    <col min="12" max="13" width="10.28125" style="0" customWidth="1"/>
    <col min="14" max="14" width="10.8515625" style="0" customWidth="1"/>
    <col min="15" max="15" width="10.421875" style="0" customWidth="1"/>
    <col min="16" max="16" width="10.00390625" style="0" customWidth="1"/>
    <col min="17" max="17" width="11.7109375" style="0" customWidth="1"/>
  </cols>
  <sheetData>
    <row r="1" spans="1:17" s="1" customFormat="1" ht="16.5" thickBot="1">
      <c r="A1" s="79" t="s">
        <v>111</v>
      </c>
      <c r="B1" s="26" t="s">
        <v>12</v>
      </c>
      <c r="C1" s="27" t="s">
        <v>28</v>
      </c>
      <c r="D1" s="26" t="s">
        <v>34</v>
      </c>
      <c r="E1" s="28" t="s">
        <v>24</v>
      </c>
      <c r="F1" s="29" t="s">
        <v>15</v>
      </c>
      <c r="G1" s="29" t="s">
        <v>16</v>
      </c>
      <c r="H1" s="29" t="s">
        <v>17</v>
      </c>
      <c r="I1" s="29" t="s">
        <v>25</v>
      </c>
      <c r="J1" s="29" t="s">
        <v>18</v>
      </c>
      <c r="K1" s="29" t="s">
        <v>19</v>
      </c>
      <c r="L1" s="29" t="s">
        <v>20</v>
      </c>
      <c r="M1" s="29" t="s">
        <v>26</v>
      </c>
      <c r="N1" s="29" t="s">
        <v>21</v>
      </c>
      <c r="O1" s="29" t="s">
        <v>22</v>
      </c>
      <c r="P1" s="30" t="s">
        <v>27</v>
      </c>
      <c r="Q1" s="134" t="s">
        <v>23</v>
      </c>
    </row>
    <row r="2" spans="1:17" s="1" customFormat="1" ht="15.75" thickTop="1">
      <c r="A2" s="31" t="s">
        <v>110</v>
      </c>
      <c r="B2" s="215">
        <v>42614.09</v>
      </c>
      <c r="C2" s="215">
        <v>42614.09</v>
      </c>
      <c r="D2" s="38"/>
      <c r="E2" s="228">
        <v>42614.09</v>
      </c>
      <c r="F2" s="227"/>
      <c r="G2" s="32"/>
      <c r="H2" s="32"/>
      <c r="I2" s="51"/>
      <c r="J2" s="32"/>
      <c r="K2" s="32"/>
      <c r="L2" s="32"/>
      <c r="M2" s="32"/>
      <c r="N2" s="32"/>
      <c r="O2" s="32"/>
      <c r="P2" s="145"/>
      <c r="Q2" s="215">
        <v>42614.09</v>
      </c>
    </row>
    <row r="3" spans="1:17" s="1" customFormat="1" ht="15">
      <c r="A3" s="178" t="s">
        <v>8</v>
      </c>
      <c r="B3" s="212">
        <v>12000</v>
      </c>
      <c r="C3" s="212">
        <f>Q3</f>
        <v>10350</v>
      </c>
      <c r="D3" s="38">
        <f aca="true" t="shared" si="0" ref="D3:D19">SUM(C3/B3)</f>
        <v>0.8625</v>
      </c>
      <c r="E3" s="224">
        <v>10350</v>
      </c>
      <c r="F3" s="81"/>
      <c r="G3" s="81"/>
      <c r="H3" s="81"/>
      <c r="I3" s="83"/>
      <c r="J3" s="119"/>
      <c r="K3" s="125"/>
      <c r="L3" s="42"/>
      <c r="M3" s="125"/>
      <c r="N3" s="132"/>
      <c r="O3" s="75"/>
      <c r="P3" s="135"/>
      <c r="Q3" s="142">
        <f aca="true" t="shared" si="1" ref="Q3:Q18">SUM(E3:P3)</f>
        <v>10350</v>
      </c>
    </row>
    <row r="4" spans="1:17" s="1" customFormat="1" ht="15">
      <c r="A4" s="22" t="s">
        <v>33</v>
      </c>
      <c r="B4" s="217">
        <v>-500</v>
      </c>
      <c r="C4" s="217">
        <f>Q4</f>
        <v>-480</v>
      </c>
      <c r="D4" s="38"/>
      <c r="E4" s="225">
        <v>-480</v>
      </c>
      <c r="F4" s="81"/>
      <c r="G4" s="81"/>
      <c r="H4" s="81"/>
      <c r="I4" s="83"/>
      <c r="J4" s="119"/>
      <c r="K4" s="125"/>
      <c r="L4" s="42"/>
      <c r="M4" s="125"/>
      <c r="N4" s="132"/>
      <c r="O4" s="75"/>
      <c r="P4" s="135"/>
      <c r="Q4" s="223">
        <f t="shared" si="1"/>
        <v>-480</v>
      </c>
    </row>
    <row r="5" spans="1:17" s="1" customFormat="1" ht="15">
      <c r="A5" s="179" t="s">
        <v>29</v>
      </c>
      <c r="B5" s="15">
        <v>4500</v>
      </c>
      <c r="C5" s="15">
        <f>Q5</f>
        <v>0</v>
      </c>
      <c r="D5" s="38">
        <f t="shared" si="0"/>
        <v>0</v>
      </c>
      <c r="E5" s="14"/>
      <c r="F5" s="82"/>
      <c r="G5" s="70"/>
      <c r="H5" s="82"/>
      <c r="I5" s="83"/>
      <c r="J5" s="82"/>
      <c r="K5" s="25"/>
      <c r="L5" s="2"/>
      <c r="M5" s="25"/>
      <c r="N5" s="50"/>
      <c r="O5" s="25"/>
      <c r="P5" s="136"/>
      <c r="Q5" s="141">
        <f t="shared" si="1"/>
        <v>0</v>
      </c>
    </row>
    <row r="6" spans="1:17" s="1" customFormat="1" ht="15">
      <c r="A6" s="179" t="s">
        <v>79</v>
      </c>
      <c r="B6" s="15">
        <v>2000</v>
      </c>
      <c r="C6" s="15">
        <f>Q6</f>
        <v>1035</v>
      </c>
      <c r="D6" s="38">
        <f t="shared" si="0"/>
        <v>0.5175</v>
      </c>
      <c r="E6" s="76">
        <v>1035</v>
      </c>
      <c r="F6" s="82"/>
      <c r="G6" s="110"/>
      <c r="H6" s="166"/>
      <c r="I6" s="176"/>
      <c r="J6" s="166"/>
      <c r="K6" s="126"/>
      <c r="L6" s="2"/>
      <c r="M6" s="126"/>
      <c r="N6" s="110"/>
      <c r="O6" s="126"/>
      <c r="P6" s="138"/>
      <c r="Q6" s="141">
        <f t="shared" si="1"/>
        <v>1035</v>
      </c>
    </row>
    <row r="7" spans="1:17" s="1" customFormat="1" ht="15">
      <c r="A7" s="179" t="s">
        <v>31</v>
      </c>
      <c r="B7" s="15">
        <v>500</v>
      </c>
      <c r="C7" s="15">
        <f>Q7</f>
        <v>70</v>
      </c>
      <c r="D7" s="38">
        <f t="shared" si="0"/>
        <v>0.14</v>
      </c>
      <c r="E7" s="76">
        <v>70</v>
      </c>
      <c r="F7" s="82"/>
      <c r="G7" s="110"/>
      <c r="H7" s="166"/>
      <c r="I7" s="170"/>
      <c r="J7" s="120"/>
      <c r="K7" s="126"/>
      <c r="L7" s="124"/>
      <c r="M7" s="126"/>
      <c r="N7" s="110"/>
      <c r="O7" s="126"/>
      <c r="P7" s="138"/>
      <c r="Q7" s="141">
        <f t="shared" si="1"/>
        <v>70</v>
      </c>
    </row>
    <row r="8" spans="1:17" s="1" customFormat="1" ht="15">
      <c r="A8" s="179" t="s">
        <v>9</v>
      </c>
      <c r="B8" s="15">
        <v>8400</v>
      </c>
      <c r="C8" s="15">
        <f aca="true" t="shared" si="2" ref="C8:C14">Q8</f>
        <v>700</v>
      </c>
      <c r="D8" s="38">
        <f aca="true" t="shared" si="3" ref="D8:D13">SUM(C8/B8)</f>
        <v>0.08333333333333333</v>
      </c>
      <c r="E8" s="75">
        <v>700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141">
        <f t="shared" si="1"/>
        <v>700</v>
      </c>
    </row>
    <row r="9" spans="1:17" s="1" customFormat="1" ht="15">
      <c r="A9" s="179" t="s">
        <v>105</v>
      </c>
      <c r="B9" s="15">
        <v>28562.1</v>
      </c>
      <c r="C9" s="15">
        <f t="shared" si="2"/>
        <v>0</v>
      </c>
      <c r="D9" s="38">
        <f t="shared" si="3"/>
        <v>0</v>
      </c>
      <c r="E9" s="14"/>
      <c r="F9" s="13"/>
      <c r="G9" s="68"/>
      <c r="H9" s="109"/>
      <c r="I9" s="75"/>
      <c r="J9" s="25"/>
      <c r="K9" s="13"/>
      <c r="L9" s="64"/>
      <c r="M9" s="2"/>
      <c r="N9" s="25"/>
      <c r="O9" s="41"/>
      <c r="P9" s="139"/>
      <c r="Q9" s="141">
        <f t="shared" si="1"/>
        <v>0</v>
      </c>
    </row>
    <row r="10" spans="1:17" s="1" customFormat="1" ht="15">
      <c r="A10" s="179" t="s">
        <v>95</v>
      </c>
      <c r="B10" s="15">
        <v>4000</v>
      </c>
      <c r="C10" s="15">
        <f t="shared" si="2"/>
        <v>517</v>
      </c>
      <c r="D10" s="38">
        <f t="shared" si="3"/>
        <v>0.12925</v>
      </c>
      <c r="E10" s="196">
        <v>517</v>
      </c>
      <c r="F10" s="80"/>
      <c r="G10" s="75"/>
      <c r="H10" s="13"/>
      <c r="I10" s="148"/>
      <c r="J10" s="76"/>
      <c r="K10" s="75"/>
      <c r="L10" s="123"/>
      <c r="M10" s="2"/>
      <c r="N10" s="75"/>
      <c r="O10" s="43"/>
      <c r="P10" s="185"/>
      <c r="Q10" s="142">
        <f t="shared" si="1"/>
        <v>517</v>
      </c>
    </row>
    <row r="11" spans="1:17" s="1" customFormat="1" ht="15">
      <c r="A11" s="179" t="s">
        <v>97</v>
      </c>
      <c r="B11" s="15">
        <v>1500</v>
      </c>
      <c r="C11" s="15">
        <f t="shared" si="2"/>
        <v>0</v>
      </c>
      <c r="D11" s="38">
        <f t="shared" si="3"/>
        <v>0</v>
      </c>
      <c r="E11" s="76"/>
      <c r="F11" s="113"/>
      <c r="G11" s="13"/>
      <c r="H11" s="13"/>
      <c r="I11" s="65"/>
      <c r="J11" s="25"/>
      <c r="K11" s="25"/>
      <c r="L11" s="64"/>
      <c r="M11" s="2"/>
      <c r="N11" s="13"/>
      <c r="O11" s="25"/>
      <c r="P11" s="191"/>
      <c r="Q11" s="141">
        <f t="shared" si="1"/>
        <v>0</v>
      </c>
    </row>
    <row r="12" spans="1:17" s="1" customFormat="1" ht="15">
      <c r="A12" s="179" t="s">
        <v>39</v>
      </c>
      <c r="B12" s="15">
        <v>3000</v>
      </c>
      <c r="C12" s="15">
        <f t="shared" si="2"/>
        <v>15</v>
      </c>
      <c r="D12" s="38">
        <f t="shared" si="3"/>
        <v>0.005</v>
      </c>
      <c r="E12" s="76">
        <v>15</v>
      </c>
      <c r="F12" s="64"/>
      <c r="G12" s="13"/>
      <c r="H12" s="82"/>
      <c r="I12" s="117"/>
      <c r="J12" s="25"/>
      <c r="K12" s="82"/>
      <c r="L12" s="123"/>
      <c r="M12" s="182"/>
      <c r="N12" s="82"/>
      <c r="O12" s="126"/>
      <c r="P12" s="191"/>
      <c r="Q12" s="141">
        <f t="shared" si="1"/>
        <v>15</v>
      </c>
    </row>
    <row r="13" spans="1:17" s="1" customFormat="1" ht="15">
      <c r="A13" s="179" t="s">
        <v>98</v>
      </c>
      <c r="B13" s="15">
        <v>10000</v>
      </c>
      <c r="C13" s="15">
        <f t="shared" si="2"/>
        <v>0</v>
      </c>
      <c r="D13" s="38">
        <f t="shared" si="3"/>
        <v>0</v>
      </c>
      <c r="E13" s="76"/>
      <c r="F13" s="64"/>
      <c r="G13" s="109"/>
      <c r="H13" s="82"/>
      <c r="I13" s="118"/>
      <c r="J13" s="25"/>
      <c r="K13" s="25"/>
      <c r="L13" s="64"/>
      <c r="M13" s="2"/>
      <c r="N13" s="43"/>
      <c r="O13" s="25"/>
      <c r="P13" s="184"/>
      <c r="Q13" s="141">
        <f t="shared" si="1"/>
        <v>0</v>
      </c>
    </row>
    <row r="14" spans="1:17" s="1" customFormat="1" ht="15">
      <c r="A14" s="179" t="s">
        <v>104</v>
      </c>
      <c r="B14" s="15">
        <v>25000</v>
      </c>
      <c r="C14" s="15">
        <f t="shared" si="2"/>
        <v>0</v>
      </c>
      <c r="D14" s="38">
        <f t="shared" si="0"/>
        <v>0</v>
      </c>
      <c r="E14" s="76"/>
      <c r="F14" s="82"/>
      <c r="G14" s="110"/>
      <c r="H14" s="116"/>
      <c r="I14" s="83"/>
      <c r="J14" s="120"/>
      <c r="K14" s="43"/>
      <c r="L14" s="64"/>
      <c r="M14" s="127"/>
      <c r="N14" s="13"/>
      <c r="O14" s="25"/>
      <c r="P14" s="136"/>
      <c r="Q14" s="141">
        <f t="shared" si="1"/>
        <v>0</v>
      </c>
    </row>
    <row r="15" spans="1:17" s="1" customFormat="1" ht="15">
      <c r="A15" s="179" t="s">
        <v>102</v>
      </c>
      <c r="B15" s="15">
        <v>0</v>
      </c>
      <c r="C15" s="15">
        <f>Q15</f>
        <v>0</v>
      </c>
      <c r="D15" s="38" t="e">
        <f t="shared" si="0"/>
        <v>#DIV/0!</v>
      </c>
      <c r="E15" s="76"/>
      <c r="F15" s="13"/>
      <c r="G15" s="109"/>
      <c r="H15" s="13"/>
      <c r="I15" s="64"/>
      <c r="J15" s="25"/>
      <c r="K15" s="64"/>
      <c r="L15" s="47"/>
      <c r="M15" s="2"/>
      <c r="N15" s="13"/>
      <c r="O15" s="25"/>
      <c r="P15" s="136"/>
      <c r="Q15" s="141">
        <f t="shared" si="1"/>
        <v>0</v>
      </c>
    </row>
    <row r="16" spans="1:17" s="1" customFormat="1" ht="15">
      <c r="A16" s="179" t="s">
        <v>103</v>
      </c>
      <c r="B16" s="15">
        <v>150600</v>
      </c>
      <c r="C16" s="213">
        <f>Q16</f>
        <v>120480</v>
      </c>
      <c r="D16" s="38">
        <f t="shared" si="0"/>
        <v>0.8</v>
      </c>
      <c r="E16" s="196">
        <v>120480</v>
      </c>
      <c r="F16" s="23"/>
      <c r="G16" s="24"/>
      <c r="H16" s="23"/>
      <c r="I16" s="23"/>
      <c r="J16" s="122"/>
      <c r="K16" s="75"/>
      <c r="L16" s="5"/>
      <c r="M16" s="5"/>
      <c r="N16" s="5"/>
      <c r="O16" s="4"/>
      <c r="P16" s="140"/>
      <c r="Q16" s="141">
        <f t="shared" si="1"/>
        <v>120480</v>
      </c>
    </row>
    <row r="17" spans="1:17" s="1" customFormat="1" ht="15">
      <c r="A17" s="179" t="s">
        <v>109</v>
      </c>
      <c r="B17" s="86">
        <v>600</v>
      </c>
      <c r="C17" s="214">
        <v>0</v>
      </c>
      <c r="D17" s="38">
        <f t="shared" si="0"/>
        <v>0</v>
      </c>
      <c r="E17" s="226">
        <v>455</v>
      </c>
      <c r="F17" s="23"/>
      <c r="G17" s="24"/>
      <c r="H17" s="23"/>
      <c r="I17" s="23"/>
      <c r="J17" s="209"/>
      <c r="K17" s="210"/>
      <c r="L17" s="5"/>
      <c r="M17" s="5"/>
      <c r="N17" s="5"/>
      <c r="O17" s="211"/>
      <c r="P17" s="140"/>
      <c r="Q17" s="141">
        <f t="shared" si="1"/>
        <v>455</v>
      </c>
    </row>
    <row r="18" spans="1:17" s="1" customFormat="1" ht="15.75" thickBot="1">
      <c r="A18" s="179" t="s">
        <v>96</v>
      </c>
      <c r="B18" s="86">
        <v>4000</v>
      </c>
      <c r="C18" s="16">
        <f>Q18</f>
        <v>909</v>
      </c>
      <c r="D18" s="59">
        <f t="shared" si="0"/>
        <v>0.22725</v>
      </c>
      <c r="E18" s="76">
        <v>909</v>
      </c>
      <c r="F18" s="172"/>
      <c r="G18" s="4"/>
      <c r="H18" s="4"/>
      <c r="I18" s="4"/>
      <c r="J18" s="76"/>
      <c r="K18" s="5"/>
      <c r="L18" s="5"/>
      <c r="M18" s="172"/>
      <c r="N18" s="172"/>
      <c r="O18" s="183"/>
      <c r="P18" s="189"/>
      <c r="Q18" s="141">
        <f t="shared" si="1"/>
        <v>909</v>
      </c>
    </row>
    <row r="19" spans="1:18" s="1" customFormat="1" ht="15.75" thickBot="1">
      <c r="A19" s="6" t="s">
        <v>10</v>
      </c>
      <c r="B19" s="10">
        <f>SUM(B2:B18)</f>
        <v>296776.19</v>
      </c>
      <c r="C19" s="87">
        <f>SUM(C2:C18)</f>
        <v>176210.09</v>
      </c>
      <c r="D19" s="60">
        <f t="shared" si="0"/>
        <v>0.5937473959753982</v>
      </c>
      <c r="E19" s="72">
        <f>SUM(E2:E18)</f>
        <v>176665.09</v>
      </c>
      <c r="F19" s="11">
        <f>SUM(F3:F18)</f>
        <v>0</v>
      </c>
      <c r="G19" s="11">
        <f>SUM(G3:G18)</f>
        <v>0</v>
      </c>
      <c r="H19" s="11">
        <f>SUM(H3:H18)</f>
        <v>0</v>
      </c>
      <c r="I19" s="11">
        <f aca="true" t="shared" si="4" ref="I19:P19">SUM(I2:I18)</f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61">
        <f>SUM(Q2:Q18)</f>
        <v>176665.09</v>
      </c>
      <c r="R19" s="111"/>
    </row>
    <row r="20" spans="1:17" ht="15">
      <c r="A20" s="100" t="s">
        <v>115</v>
      </c>
      <c r="B20" s="93">
        <v>-363</v>
      </c>
      <c r="C20" s="94">
        <f aca="true" t="shared" si="5" ref="C20:C37">Q20</f>
        <v>0</v>
      </c>
      <c r="D20" s="78">
        <f aca="true" t="shared" si="6" ref="D20:D27">SUM(C20/B20)</f>
        <v>0</v>
      </c>
      <c r="E20" s="97"/>
      <c r="F20" s="95"/>
      <c r="G20" s="74"/>
      <c r="H20" s="96"/>
      <c r="I20" s="96"/>
      <c r="J20" s="96"/>
      <c r="K20" s="97"/>
      <c r="L20" s="97"/>
      <c r="M20" s="97"/>
      <c r="N20" s="97"/>
      <c r="O20" s="97"/>
      <c r="P20" s="143"/>
      <c r="Q20" s="144">
        <f>SUM(E20:P20)</f>
        <v>0</v>
      </c>
    </row>
    <row r="21" spans="1:17" ht="15">
      <c r="A21" s="101" t="s">
        <v>5</v>
      </c>
      <c r="B21" s="45">
        <v>-100</v>
      </c>
      <c r="C21" s="19">
        <f t="shared" si="5"/>
        <v>-67</v>
      </c>
      <c r="D21" s="33">
        <f t="shared" si="6"/>
        <v>0.67</v>
      </c>
      <c r="E21" s="197">
        <v>-67</v>
      </c>
      <c r="F21" s="61"/>
      <c r="G21" s="114"/>
      <c r="H21" s="114"/>
      <c r="I21" s="35"/>
      <c r="J21" s="77"/>
      <c r="K21" s="36"/>
      <c r="L21" s="36"/>
      <c r="M21" s="40"/>
      <c r="N21" s="36"/>
      <c r="O21" s="36"/>
      <c r="P21" s="137"/>
      <c r="Q21" s="133">
        <f>SUM(E21:P21)</f>
        <v>-67</v>
      </c>
    </row>
    <row r="22" spans="1:17" ht="15">
      <c r="A22" s="101" t="s">
        <v>7</v>
      </c>
      <c r="B22" s="45">
        <v>-75</v>
      </c>
      <c r="C22" s="19">
        <f t="shared" si="5"/>
        <v>0</v>
      </c>
      <c r="D22" s="33">
        <f t="shared" si="6"/>
        <v>0</v>
      </c>
      <c r="E22" s="34"/>
      <c r="F22" s="35"/>
      <c r="G22" s="35"/>
      <c r="H22" s="114"/>
      <c r="I22" s="35"/>
      <c r="J22" s="36"/>
      <c r="K22" s="40"/>
      <c r="L22" s="36"/>
      <c r="M22" s="62"/>
      <c r="N22" s="36"/>
      <c r="O22" s="36"/>
      <c r="P22" s="137"/>
      <c r="Q22" s="133">
        <f aca="true" t="shared" si="7" ref="Q22:Q33">SUM(E22:P22)</f>
        <v>0</v>
      </c>
    </row>
    <row r="23" spans="1:17" ht="15">
      <c r="A23" s="7" t="s">
        <v>80</v>
      </c>
      <c r="B23" s="45">
        <v>-1500</v>
      </c>
      <c r="C23" s="19">
        <f t="shared" si="5"/>
        <v>0</v>
      </c>
      <c r="D23" s="33">
        <f t="shared" si="6"/>
        <v>0</v>
      </c>
      <c r="E23" s="40"/>
      <c r="F23" s="35"/>
      <c r="G23" s="35"/>
      <c r="H23" s="35"/>
      <c r="I23" s="40"/>
      <c r="J23" s="39"/>
      <c r="K23" s="40"/>
      <c r="L23" s="39"/>
      <c r="M23" s="39"/>
      <c r="N23" s="39"/>
      <c r="O23" s="40"/>
      <c r="P23" s="198"/>
      <c r="Q23" s="133">
        <f>SUM(E23:P23)</f>
        <v>0</v>
      </c>
    </row>
    <row r="24" spans="1:17" ht="15">
      <c r="A24" s="7" t="s">
        <v>1</v>
      </c>
      <c r="B24" s="45">
        <v>-10000</v>
      </c>
      <c r="C24" s="19">
        <f t="shared" si="5"/>
        <v>0</v>
      </c>
      <c r="D24" s="33">
        <f t="shared" si="6"/>
        <v>0</v>
      </c>
      <c r="E24" s="40"/>
      <c r="F24" s="40"/>
      <c r="G24" s="35"/>
      <c r="H24" s="40"/>
      <c r="I24" s="39"/>
      <c r="J24" s="39"/>
      <c r="K24" s="40"/>
      <c r="L24" s="39"/>
      <c r="M24" s="62"/>
      <c r="N24" s="39"/>
      <c r="O24" s="40"/>
      <c r="P24" s="137"/>
      <c r="Q24" s="133">
        <f>SUM(E24:P24)</f>
        <v>0</v>
      </c>
    </row>
    <row r="25" spans="1:17" ht="15">
      <c r="A25" s="7" t="s">
        <v>84</v>
      </c>
      <c r="B25" s="45">
        <v>-500</v>
      </c>
      <c r="C25" s="19">
        <f t="shared" si="5"/>
        <v>0</v>
      </c>
      <c r="D25" s="33">
        <f t="shared" si="6"/>
        <v>0</v>
      </c>
      <c r="E25" s="34"/>
      <c r="F25" s="35"/>
      <c r="G25" s="35"/>
      <c r="H25" s="114"/>
      <c r="I25" s="35"/>
      <c r="J25" s="36"/>
      <c r="K25" s="39"/>
      <c r="L25" s="36"/>
      <c r="M25" s="18"/>
      <c r="N25" s="36"/>
      <c r="O25" s="36"/>
      <c r="P25" s="137"/>
      <c r="Q25" s="133">
        <f t="shared" si="7"/>
        <v>0</v>
      </c>
    </row>
    <row r="26" spans="1:17" ht="15">
      <c r="A26" s="101" t="s">
        <v>4</v>
      </c>
      <c r="B26" s="45">
        <v>-500</v>
      </c>
      <c r="C26" s="19">
        <f t="shared" si="5"/>
        <v>0</v>
      </c>
      <c r="D26" s="33">
        <f t="shared" si="6"/>
        <v>0</v>
      </c>
      <c r="E26" s="40"/>
      <c r="F26" s="35"/>
      <c r="G26" s="115"/>
      <c r="H26" s="40"/>
      <c r="I26" s="40"/>
      <c r="J26" s="40"/>
      <c r="K26" s="40"/>
      <c r="L26" s="39"/>
      <c r="M26" s="181"/>
      <c r="N26" s="130"/>
      <c r="O26" s="40"/>
      <c r="P26" s="137"/>
      <c r="Q26" s="133">
        <f t="shared" si="7"/>
        <v>0</v>
      </c>
    </row>
    <row r="27" spans="1:17" ht="15">
      <c r="A27" s="8" t="s">
        <v>32</v>
      </c>
      <c r="B27" s="45">
        <v>-2000</v>
      </c>
      <c r="C27" s="19">
        <f t="shared" si="5"/>
        <v>0</v>
      </c>
      <c r="D27" s="33">
        <f t="shared" si="6"/>
        <v>0</v>
      </c>
      <c r="E27" s="34"/>
      <c r="F27" s="69"/>
      <c r="G27" s="35"/>
      <c r="H27" s="114"/>
      <c r="I27" s="35"/>
      <c r="J27" s="35"/>
      <c r="K27" s="36"/>
      <c r="L27" s="35"/>
      <c r="M27" s="48"/>
      <c r="N27" s="40"/>
      <c r="O27" s="35"/>
      <c r="P27" s="199"/>
      <c r="Q27" s="133">
        <f t="shared" si="7"/>
        <v>0</v>
      </c>
    </row>
    <row r="28" spans="1:17" ht="15">
      <c r="A28" s="101" t="s">
        <v>35</v>
      </c>
      <c r="B28" s="45">
        <v>-1200</v>
      </c>
      <c r="C28" s="19">
        <f t="shared" si="5"/>
        <v>0</v>
      </c>
      <c r="D28" s="33">
        <f aca="true" t="shared" si="8" ref="D28:D37">SUM(C28/B28)</f>
        <v>0</v>
      </c>
      <c r="E28" s="34"/>
      <c r="F28" s="40"/>
      <c r="G28" s="40"/>
      <c r="H28" s="39"/>
      <c r="I28" s="35"/>
      <c r="J28" s="39"/>
      <c r="K28" s="39"/>
      <c r="L28" s="39"/>
      <c r="M28" s="40"/>
      <c r="N28" s="39"/>
      <c r="O28" s="18"/>
      <c r="P28" s="200"/>
      <c r="Q28" s="133">
        <f t="shared" si="7"/>
        <v>0</v>
      </c>
    </row>
    <row r="29" spans="1:17" ht="15">
      <c r="A29" s="101" t="s">
        <v>6</v>
      </c>
      <c r="B29" s="45">
        <v>-500</v>
      </c>
      <c r="C29" s="19">
        <f t="shared" si="5"/>
        <v>0</v>
      </c>
      <c r="D29" s="33">
        <f t="shared" si="8"/>
        <v>0</v>
      </c>
      <c r="E29" s="34"/>
      <c r="F29" s="40"/>
      <c r="G29" s="35"/>
      <c r="H29" s="114"/>
      <c r="I29" s="35"/>
      <c r="J29" s="36"/>
      <c r="K29" s="36"/>
      <c r="L29" s="36"/>
      <c r="M29" s="40"/>
      <c r="N29" s="36"/>
      <c r="O29" s="40"/>
      <c r="P29" s="137"/>
      <c r="Q29" s="133">
        <f t="shared" si="7"/>
        <v>0</v>
      </c>
    </row>
    <row r="30" spans="1:17" ht="15">
      <c r="A30" s="7" t="s">
        <v>0</v>
      </c>
      <c r="B30" s="45">
        <v>-1000</v>
      </c>
      <c r="C30" s="19">
        <f t="shared" si="5"/>
        <v>-6</v>
      </c>
      <c r="D30" s="33">
        <f t="shared" si="8"/>
        <v>0.006</v>
      </c>
      <c r="E30" s="40">
        <v>-6</v>
      </c>
      <c r="F30" s="40"/>
      <c r="G30" s="39"/>
      <c r="H30" s="40"/>
      <c r="I30" s="40"/>
      <c r="J30" s="84"/>
      <c r="K30" s="40"/>
      <c r="L30" s="39"/>
      <c r="M30" s="48"/>
      <c r="N30" s="48"/>
      <c r="O30" s="48"/>
      <c r="P30" s="200"/>
      <c r="Q30" s="133">
        <f t="shared" si="7"/>
        <v>-6</v>
      </c>
    </row>
    <row r="31" spans="1:17" ht="15">
      <c r="A31" s="101" t="s">
        <v>37</v>
      </c>
      <c r="B31" s="45">
        <v>-1000</v>
      </c>
      <c r="C31" s="19">
        <f t="shared" si="5"/>
        <v>0</v>
      </c>
      <c r="D31" s="33">
        <f t="shared" si="8"/>
        <v>0</v>
      </c>
      <c r="E31" s="34"/>
      <c r="F31" s="35"/>
      <c r="G31" s="35"/>
      <c r="H31" s="40"/>
      <c r="I31" s="35"/>
      <c r="J31" s="36"/>
      <c r="K31" s="39"/>
      <c r="L31" s="35"/>
      <c r="M31" s="48"/>
      <c r="N31" s="40"/>
      <c r="O31" s="40"/>
      <c r="P31" s="137"/>
      <c r="Q31" s="133">
        <f t="shared" si="7"/>
        <v>0</v>
      </c>
    </row>
    <row r="32" spans="1:17" ht="15">
      <c r="A32" s="101" t="s">
        <v>38</v>
      </c>
      <c r="B32" s="66">
        <v>-3000</v>
      </c>
      <c r="C32" s="19">
        <f t="shared" si="5"/>
        <v>-649</v>
      </c>
      <c r="D32" s="33">
        <f t="shared" si="8"/>
        <v>0.21633333333333332</v>
      </c>
      <c r="E32" s="40">
        <v>-649</v>
      </c>
      <c r="F32" s="35"/>
      <c r="G32" s="21"/>
      <c r="H32" s="39"/>
      <c r="I32" s="35"/>
      <c r="J32" s="40"/>
      <c r="K32" s="36"/>
      <c r="L32" s="36"/>
      <c r="M32" s="18"/>
      <c r="N32" s="39"/>
      <c r="O32" s="40"/>
      <c r="P32" s="137"/>
      <c r="Q32" s="133">
        <f t="shared" si="7"/>
        <v>-649</v>
      </c>
    </row>
    <row r="33" spans="1:17" ht="15">
      <c r="A33" s="7" t="s">
        <v>13</v>
      </c>
      <c r="B33" s="45">
        <v>-1500</v>
      </c>
      <c r="C33" s="19">
        <f t="shared" si="5"/>
        <v>0</v>
      </c>
      <c r="D33" s="33">
        <f t="shared" si="8"/>
        <v>0</v>
      </c>
      <c r="E33" s="163"/>
      <c r="F33" s="39"/>
      <c r="G33" s="39"/>
      <c r="H33" s="39"/>
      <c r="I33" s="40"/>
      <c r="J33" s="40"/>
      <c r="K33" s="39"/>
      <c r="L33" s="35"/>
      <c r="M33" s="40"/>
      <c r="N33" s="39"/>
      <c r="O33" s="39"/>
      <c r="P33" s="200"/>
      <c r="Q33" s="133">
        <f t="shared" si="7"/>
        <v>0</v>
      </c>
    </row>
    <row r="34" spans="1:17" ht="15">
      <c r="A34" s="7" t="s">
        <v>36</v>
      </c>
      <c r="B34" s="45">
        <v>-500</v>
      </c>
      <c r="C34" s="19">
        <f t="shared" si="5"/>
        <v>-368.09</v>
      </c>
      <c r="D34" s="33">
        <f t="shared" si="8"/>
        <v>0.73618</v>
      </c>
      <c r="E34" s="34">
        <v>-368.09</v>
      </c>
      <c r="F34" s="35"/>
      <c r="G34" s="35"/>
      <c r="H34" s="35"/>
      <c r="I34" s="35"/>
      <c r="J34" s="35"/>
      <c r="K34" s="180"/>
      <c r="L34" s="180"/>
      <c r="M34" s="39"/>
      <c r="N34" s="180"/>
      <c r="O34" s="180"/>
      <c r="P34" s="180"/>
      <c r="Q34" s="133">
        <f>SUM(E34:P34)</f>
        <v>-368.09</v>
      </c>
    </row>
    <row r="35" spans="1:17" s="52" customFormat="1" ht="15">
      <c r="A35" s="7" t="s">
        <v>82</v>
      </c>
      <c r="B35" s="45">
        <v>-100</v>
      </c>
      <c r="C35" s="19">
        <f t="shared" si="5"/>
        <v>-39.77</v>
      </c>
      <c r="D35" s="33">
        <f t="shared" si="8"/>
        <v>0.39770000000000005</v>
      </c>
      <c r="E35" s="34">
        <v>-39.77</v>
      </c>
      <c r="F35" s="40"/>
      <c r="G35" s="35"/>
      <c r="H35" s="114"/>
      <c r="I35" s="35"/>
      <c r="J35" s="36"/>
      <c r="K35" s="61"/>
      <c r="L35" s="36"/>
      <c r="M35" s="62"/>
      <c r="N35" s="36"/>
      <c r="O35" s="63"/>
      <c r="P35" s="201"/>
      <c r="Q35" s="133">
        <f aca="true" t="shared" si="9" ref="Q35:Q46">SUM(E35:P35)</f>
        <v>-39.77</v>
      </c>
    </row>
    <row r="36" spans="1:17" s="216" customFormat="1" ht="15">
      <c r="A36" s="22" t="s">
        <v>112</v>
      </c>
      <c r="B36" s="98">
        <v>-50</v>
      </c>
      <c r="C36" s="19">
        <f t="shared" si="5"/>
        <v>-4.95</v>
      </c>
      <c r="D36" s="33">
        <f t="shared" si="8"/>
        <v>0.099</v>
      </c>
      <c r="E36" s="89">
        <v>-4.95</v>
      </c>
      <c r="F36" s="40"/>
      <c r="G36" s="90"/>
      <c r="H36" s="114"/>
      <c r="I36" s="90"/>
      <c r="J36" s="92"/>
      <c r="K36" s="99"/>
      <c r="L36" s="92"/>
      <c r="M36" s="103"/>
      <c r="N36" s="92"/>
      <c r="O36" s="105"/>
      <c r="P36" s="202"/>
      <c r="Q36" s="133">
        <f t="shared" si="9"/>
        <v>-4.95</v>
      </c>
    </row>
    <row r="37" spans="1:17" s="73" customFormat="1" ht="15">
      <c r="A37" s="102" t="s">
        <v>91</v>
      </c>
      <c r="B37" s="98">
        <v>-1000</v>
      </c>
      <c r="C37" s="19">
        <f t="shared" si="5"/>
        <v>0</v>
      </c>
      <c r="D37" s="33">
        <f t="shared" si="8"/>
        <v>0</v>
      </c>
      <c r="E37" s="89"/>
      <c r="F37" s="40"/>
      <c r="G37" s="90"/>
      <c r="H37" s="39"/>
      <c r="I37" s="90"/>
      <c r="J37" s="92"/>
      <c r="K37" s="99"/>
      <c r="L37" s="92"/>
      <c r="M37" s="103"/>
      <c r="N37" s="92"/>
      <c r="O37" s="105"/>
      <c r="P37" s="202"/>
      <c r="Q37" s="133">
        <f t="shared" si="9"/>
        <v>0</v>
      </c>
    </row>
    <row r="38" spans="1:17" ht="15">
      <c r="A38" s="88" t="s">
        <v>30</v>
      </c>
      <c r="B38" s="37">
        <v>-12000</v>
      </c>
      <c r="C38" s="121">
        <f aca="true" t="shared" si="10" ref="C38:C46">Q38</f>
        <v>-75</v>
      </c>
      <c r="D38" s="38">
        <f aca="true" t="shared" si="11" ref="D38:D46">SUM(C38/B38)</f>
        <v>0.00625</v>
      </c>
      <c r="E38" s="89">
        <v>-75</v>
      </c>
      <c r="F38" s="39"/>
      <c r="G38" s="39"/>
      <c r="H38" s="40"/>
      <c r="I38" s="90"/>
      <c r="J38" s="91"/>
      <c r="K38" s="92"/>
      <c r="L38" s="92"/>
      <c r="M38" s="39"/>
      <c r="N38" s="39"/>
      <c r="O38" s="92"/>
      <c r="P38" s="203"/>
      <c r="Q38" s="133">
        <f t="shared" si="9"/>
        <v>-75</v>
      </c>
    </row>
    <row r="39" spans="1:17" ht="15">
      <c r="A39" s="7" t="s">
        <v>83</v>
      </c>
      <c r="B39" s="45">
        <v>-7664</v>
      </c>
      <c r="C39" s="19">
        <f t="shared" si="10"/>
        <v>-968</v>
      </c>
      <c r="D39" s="33">
        <f t="shared" si="11"/>
        <v>0.12630480167014613</v>
      </c>
      <c r="E39" s="61">
        <v>-968</v>
      </c>
      <c r="F39" s="40"/>
      <c r="G39" s="35"/>
      <c r="H39" s="40"/>
      <c r="I39" s="40"/>
      <c r="J39" s="36"/>
      <c r="K39" s="40"/>
      <c r="L39" s="40"/>
      <c r="M39" s="181"/>
      <c r="N39" s="39"/>
      <c r="O39" s="36"/>
      <c r="P39" s="204"/>
      <c r="Q39" s="133">
        <f t="shared" si="9"/>
        <v>-968</v>
      </c>
    </row>
    <row r="40" spans="1:17" ht="15">
      <c r="A40" s="8" t="s">
        <v>99</v>
      </c>
      <c r="B40" s="45">
        <v>-1000</v>
      </c>
      <c r="C40" s="19">
        <f t="shared" si="10"/>
        <v>0</v>
      </c>
      <c r="D40" s="33">
        <f t="shared" si="11"/>
        <v>0</v>
      </c>
      <c r="E40" s="77"/>
      <c r="F40" s="40"/>
      <c r="G40" s="39"/>
      <c r="H40" s="114"/>
      <c r="I40" s="35"/>
      <c r="J40" s="36"/>
      <c r="K40" s="36"/>
      <c r="L40" s="36"/>
      <c r="M40" s="18"/>
      <c r="N40" s="39"/>
      <c r="O40" s="36"/>
      <c r="P40" s="137"/>
      <c r="Q40" s="133">
        <f t="shared" si="9"/>
        <v>0</v>
      </c>
    </row>
    <row r="41" spans="1:17" s="218" customFormat="1" ht="15">
      <c r="A41" s="8" t="s">
        <v>114</v>
      </c>
      <c r="B41" s="45">
        <v>-935.7</v>
      </c>
      <c r="C41" s="19">
        <f t="shared" si="10"/>
        <v>-875</v>
      </c>
      <c r="D41" s="33">
        <f t="shared" si="11"/>
        <v>0.93512878059207</v>
      </c>
      <c r="E41" s="77">
        <v>-875</v>
      </c>
      <c r="F41" s="40"/>
      <c r="G41" s="39"/>
      <c r="H41" s="114"/>
      <c r="I41" s="35"/>
      <c r="J41" s="36"/>
      <c r="K41" s="36"/>
      <c r="L41" s="36"/>
      <c r="M41" s="18"/>
      <c r="N41" s="39"/>
      <c r="O41" s="36"/>
      <c r="P41" s="137"/>
      <c r="Q41" s="133">
        <f t="shared" si="9"/>
        <v>-875</v>
      </c>
    </row>
    <row r="42" spans="1:17" ht="15">
      <c r="A42" s="8" t="s">
        <v>96</v>
      </c>
      <c r="B42" s="45">
        <v>-5000</v>
      </c>
      <c r="C42" s="19">
        <f t="shared" si="10"/>
        <v>-31</v>
      </c>
      <c r="D42" s="33">
        <f t="shared" si="11"/>
        <v>0.0062</v>
      </c>
      <c r="E42" s="197">
        <v>-31</v>
      </c>
      <c r="F42" s="35"/>
      <c r="G42" s="35"/>
      <c r="H42" s="114"/>
      <c r="I42" s="35"/>
      <c r="J42" s="36"/>
      <c r="K42" s="36"/>
      <c r="L42" s="36"/>
      <c r="M42" s="39"/>
      <c r="N42" s="40"/>
      <c r="O42" s="40"/>
      <c r="P42" s="137"/>
      <c r="Q42" s="133">
        <f t="shared" si="9"/>
        <v>-31</v>
      </c>
    </row>
    <row r="43" spans="1:17" s="73" customFormat="1" ht="15">
      <c r="A43" s="104" t="s">
        <v>94</v>
      </c>
      <c r="B43" s="98">
        <v>-1000</v>
      </c>
      <c r="C43" s="19">
        <f t="shared" si="10"/>
        <v>0</v>
      </c>
      <c r="D43" s="38">
        <f t="shared" si="11"/>
        <v>0</v>
      </c>
      <c r="E43" s="34"/>
      <c r="F43" s="35"/>
      <c r="G43" s="35"/>
      <c r="H43" s="114"/>
      <c r="I43" s="35"/>
      <c r="J43" s="36"/>
      <c r="K43" s="36"/>
      <c r="L43" s="36"/>
      <c r="M43" s="18"/>
      <c r="N43" s="40"/>
      <c r="O43" s="40"/>
      <c r="P43" s="137"/>
      <c r="Q43" s="133">
        <f t="shared" si="9"/>
        <v>0</v>
      </c>
    </row>
    <row r="44" spans="1:17" ht="15">
      <c r="A44" s="7" t="s">
        <v>72</v>
      </c>
      <c r="B44" s="45">
        <v>-3000</v>
      </c>
      <c r="C44" s="19">
        <f t="shared" si="10"/>
        <v>0</v>
      </c>
      <c r="D44" s="33">
        <f t="shared" si="11"/>
        <v>0</v>
      </c>
      <c r="E44" s="34"/>
      <c r="F44" s="40"/>
      <c r="G44" s="40"/>
      <c r="H44" s="40"/>
      <c r="I44" s="39"/>
      <c r="J44" s="39"/>
      <c r="K44" s="40"/>
      <c r="L44" s="39"/>
      <c r="M44" s="18"/>
      <c r="N44" s="39"/>
      <c r="O44" s="40"/>
      <c r="P44" s="137"/>
      <c r="Q44" s="133">
        <f t="shared" si="9"/>
        <v>0</v>
      </c>
    </row>
    <row r="45" spans="1:17" ht="15">
      <c r="A45" s="7" t="s">
        <v>2</v>
      </c>
      <c r="B45" s="45">
        <v>-4000</v>
      </c>
      <c r="C45" s="19">
        <f t="shared" si="10"/>
        <v>-40.66</v>
      </c>
      <c r="D45" s="33">
        <f t="shared" si="11"/>
        <v>0.010164999999999999</v>
      </c>
      <c r="E45" s="197">
        <v>-40.66</v>
      </c>
      <c r="F45" s="69"/>
      <c r="G45" s="39"/>
      <c r="H45" s="165"/>
      <c r="I45" s="40"/>
      <c r="J45" s="39"/>
      <c r="K45" s="40"/>
      <c r="L45" s="39"/>
      <c r="M45" s="39"/>
      <c r="N45" s="39"/>
      <c r="O45" s="36"/>
      <c r="P45" s="200"/>
      <c r="Q45" s="133">
        <f t="shared" si="9"/>
        <v>-40.66</v>
      </c>
    </row>
    <row r="46" spans="1:17" ht="15">
      <c r="A46" s="9" t="s">
        <v>14</v>
      </c>
      <c r="B46" s="67">
        <v>-237288.49</v>
      </c>
      <c r="C46" s="19">
        <f t="shared" si="10"/>
        <v>-223.35</v>
      </c>
      <c r="D46" s="33">
        <f t="shared" si="11"/>
        <v>0.0009412593084477043</v>
      </c>
      <c r="E46" s="197">
        <v>-223.35</v>
      </c>
      <c r="F46" s="40"/>
      <c r="G46" s="35"/>
      <c r="H46" s="35"/>
      <c r="I46" s="35"/>
      <c r="J46" s="36"/>
      <c r="K46" s="36"/>
      <c r="L46" s="36"/>
      <c r="M46" s="18"/>
      <c r="N46" s="36"/>
      <c r="O46" s="36"/>
      <c r="P46" s="137"/>
      <c r="Q46" s="133">
        <f t="shared" si="9"/>
        <v>-223.35</v>
      </c>
    </row>
    <row r="47" spans="1:17" ht="15.75" thickBot="1">
      <c r="A47" s="9"/>
      <c r="B47" s="67"/>
      <c r="C47" s="190"/>
      <c r="D47" s="129"/>
      <c r="E47" s="85"/>
      <c r="F47" s="107"/>
      <c r="G47" s="107"/>
      <c r="H47" s="107"/>
      <c r="I47" s="174"/>
      <c r="J47" s="106"/>
      <c r="K47" s="106"/>
      <c r="L47" s="108"/>
      <c r="M47" s="49"/>
      <c r="N47" s="107"/>
      <c r="O47" s="44"/>
      <c r="P47" s="205"/>
      <c r="Q47" s="207"/>
    </row>
    <row r="48" spans="1:18" ht="15.75" thickBot="1">
      <c r="A48" s="6" t="s">
        <v>10</v>
      </c>
      <c r="B48" s="20">
        <f>SUM(B20:B47)</f>
        <v>-296776.19</v>
      </c>
      <c r="C48" s="128">
        <f>Q48</f>
        <v>-3347.8199999999997</v>
      </c>
      <c r="D48" s="46">
        <f>SUM(C48/B48)</f>
        <v>0.011280621939381322</v>
      </c>
      <c r="E48" s="71">
        <f aca="true" t="shared" si="12" ref="E48:P48">SUM(E20:E47)</f>
        <v>-3347.8199999999997</v>
      </c>
      <c r="F48" s="57">
        <f t="shared" si="12"/>
        <v>0</v>
      </c>
      <c r="G48" s="57">
        <f t="shared" si="12"/>
        <v>0</v>
      </c>
      <c r="H48" s="167">
        <f t="shared" si="12"/>
        <v>0</v>
      </c>
      <c r="I48" s="173">
        <f t="shared" si="12"/>
        <v>0</v>
      </c>
      <c r="J48" s="57">
        <f t="shared" si="12"/>
        <v>0</v>
      </c>
      <c r="K48" s="57">
        <f t="shared" si="12"/>
        <v>0</v>
      </c>
      <c r="L48" s="57">
        <f t="shared" si="12"/>
        <v>0</v>
      </c>
      <c r="M48" s="57">
        <f t="shared" si="12"/>
        <v>0</v>
      </c>
      <c r="N48" s="57">
        <f t="shared" si="12"/>
        <v>0</v>
      </c>
      <c r="O48" s="57">
        <f t="shared" si="12"/>
        <v>0</v>
      </c>
      <c r="P48" s="206">
        <f t="shared" si="12"/>
        <v>0</v>
      </c>
      <c r="Q48" s="208">
        <f>SUM(Q20:Q47)</f>
        <v>-3347.8199999999997</v>
      </c>
      <c r="R48" s="112"/>
    </row>
    <row r="49" ht="15.75" thickBot="1"/>
    <row r="50" spans="1:16" ht="16.5" thickBot="1" thickTop="1">
      <c r="A50" s="52"/>
      <c r="B50" s="52"/>
      <c r="E50" s="54" t="s">
        <v>24</v>
      </c>
      <c r="F50" s="55" t="s">
        <v>15</v>
      </c>
      <c r="G50" s="55" t="s">
        <v>16</v>
      </c>
      <c r="H50" s="55" t="s">
        <v>17</v>
      </c>
      <c r="I50" s="55" t="s">
        <v>25</v>
      </c>
      <c r="J50" s="55" t="s">
        <v>18</v>
      </c>
      <c r="K50" s="55" t="s">
        <v>19</v>
      </c>
      <c r="L50" s="55" t="s">
        <v>20</v>
      </c>
      <c r="M50" s="55" t="s">
        <v>26</v>
      </c>
      <c r="N50" s="55" t="s">
        <v>21</v>
      </c>
      <c r="O50" s="55" t="s">
        <v>22</v>
      </c>
      <c r="P50" s="56" t="s">
        <v>27</v>
      </c>
    </row>
    <row r="51" spans="1:16" ht="15.75" thickTop="1">
      <c r="A51" s="52"/>
      <c r="B51" s="52"/>
      <c r="C51" s="351" t="s">
        <v>81</v>
      </c>
      <c r="D51" s="352"/>
      <c r="E51" s="162">
        <v>172492.96</v>
      </c>
      <c r="F51" s="327"/>
      <c r="G51" s="328"/>
      <c r="H51" s="329"/>
      <c r="I51" s="330"/>
      <c r="J51" s="328"/>
      <c r="K51" s="331"/>
      <c r="L51" s="332"/>
      <c r="M51" s="333"/>
      <c r="N51" s="333"/>
      <c r="O51" s="333"/>
      <c r="P51" s="334"/>
    </row>
    <row r="52" spans="3:16" s="218" customFormat="1" ht="15">
      <c r="C52" s="355" t="s">
        <v>118</v>
      </c>
      <c r="D52" s="356"/>
      <c r="E52" s="219">
        <v>311.74</v>
      </c>
      <c r="F52" s="222"/>
      <c r="G52" s="70"/>
      <c r="H52" s="220"/>
      <c r="I52" s="150"/>
      <c r="J52" s="70"/>
      <c r="K52" s="64"/>
      <c r="L52" s="148"/>
      <c r="M52" s="75"/>
      <c r="N52" s="75"/>
      <c r="O52" s="75"/>
      <c r="P52" s="335"/>
    </row>
    <row r="53" spans="1:16" ht="15.75" thickBot="1">
      <c r="A53" s="52"/>
      <c r="B53" s="52"/>
      <c r="C53" s="353" t="s">
        <v>113</v>
      </c>
      <c r="D53" s="354"/>
      <c r="E53" s="221">
        <v>512.57</v>
      </c>
      <c r="F53" s="186"/>
      <c r="G53" s="187"/>
      <c r="H53" s="187"/>
      <c r="I53" s="187"/>
      <c r="J53" s="187"/>
      <c r="K53" s="188"/>
      <c r="L53" s="187"/>
      <c r="M53" s="187"/>
      <c r="N53" s="187"/>
      <c r="O53" s="187"/>
      <c r="P53" s="336"/>
    </row>
    <row r="54" spans="1:16" ht="16.5" thickBot="1" thickTop="1">
      <c r="A54" s="52"/>
      <c r="B54" s="52"/>
      <c r="C54" s="3"/>
      <c r="E54" s="160">
        <f>SUM(E51:E53)</f>
        <v>173317.27</v>
      </c>
      <c r="F54" s="58"/>
      <c r="G54" s="58"/>
      <c r="H54" s="168"/>
      <c r="I54" s="58"/>
      <c r="J54" s="58"/>
      <c r="K54" s="53"/>
      <c r="L54" s="53"/>
      <c r="M54" s="58"/>
      <c r="N54" s="58"/>
      <c r="O54" s="58"/>
      <c r="P54" s="58"/>
    </row>
    <row r="55" spans="15:16" ht="15.75" thickTop="1">
      <c r="O55" s="52"/>
      <c r="P55" s="52"/>
    </row>
    <row r="56" spans="8:9" ht="15">
      <c r="H56" s="177">
        <f>SUM(Q19,Q48)</f>
        <v>173317.27</v>
      </c>
      <c r="I56" s="131">
        <f>SUM(E54-H56)</f>
        <v>0</v>
      </c>
    </row>
    <row r="58" spans="5:13" ht="15">
      <c r="E58" s="3"/>
      <c r="F58" s="3"/>
      <c r="G58" s="3"/>
      <c r="H58" s="3"/>
      <c r="I58" s="3"/>
      <c r="J58" s="3"/>
      <c r="K58" s="3"/>
      <c r="L58" s="3"/>
      <c r="M58" s="3"/>
    </row>
  </sheetData>
  <sheetProtection/>
  <mergeCells count="3">
    <mergeCell ref="C51:D51"/>
    <mergeCell ref="C53:D53"/>
    <mergeCell ref="C52:D52"/>
  </mergeCells>
  <printOptions horizontalCentered="1"/>
  <pageMargins left="0.03937007874015748" right="0.1968503937007874" top="0.1968503937007874" bottom="0.1968503937007874" header="0.31496062992125984" footer="0.31496062992125984"/>
  <pageSetup fitToHeight="2" orientation="landscape" paperSize="9" scale="70" r:id="rId1"/>
  <headerFooter>
    <oddFooter>&amp;R&amp;D</oddFooter>
  </headerFooter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2019-01-30T14:55:33Z</cp:lastPrinted>
  <dcterms:created xsi:type="dcterms:W3CDTF">2015-03-26T07:18:57Z</dcterms:created>
  <dcterms:modified xsi:type="dcterms:W3CDTF">2019-01-30T15:00:47Z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